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ktor\Desktop\IT102\"/>
    </mc:Choice>
  </mc:AlternateContent>
  <xr:revisionPtr revIDLastSave="0" documentId="13_ncr:1_{2A7B8E3A-CFA1-4B9C-9B4B-0812AE4C8262}" xr6:coauthVersionLast="36" xr6:coauthVersionMax="47" xr10:uidLastSave="{00000000-0000-0000-0000-000000000000}"/>
  <bookViews>
    <workbookView xWindow="0" yWindow="0" windowWidth="28800" windowHeight="12105" tabRatio="851" firstSheet="8" activeTab="18" xr2:uid="{A7FF6BC8-D7E7-4462-A534-7B4875CC85EB}"/>
  </bookViews>
  <sheets>
    <sheet name="Pracovní" sheetId="6" r:id="rId1"/>
    <sheet name="Typy dat" sheetId="1" r:id="rId2"/>
    <sheet name="Datum a čas" sheetId="2" r:id="rId3"/>
    <sheet name="Vzorce" sheetId="3" r:id="rId4"/>
    <sheet name="Adresování" sheetId="4" r:id="rId5"/>
    <sheet name="Funkce" sheetId="5" r:id="rId6"/>
    <sheet name="Účastníci" sheetId="7" r:id="rId7"/>
    <sheet name="Hodnocení" sheetId="8" r:id="rId8"/>
    <sheet name="Graf1" sheetId="18" r:id="rId9"/>
    <sheet name="Trend" sheetId="20" r:id="rId10"/>
    <sheet name="Ekonomika" sheetId="10" r:id="rId11"/>
    <sheet name="Přijímačky" sheetId="11" r:id="rId12"/>
    <sheet name="Násobilka" sheetId="12" r:id="rId13"/>
    <sheet name="Věk" sheetId="13" r:id="rId14"/>
    <sheet name="RČ" sheetId="14" r:id="rId15"/>
    <sheet name="Výsledky" sheetId="15" r:id="rId16"/>
    <sheet name="Formátování" sheetId="16" r:id="rId17"/>
    <sheet name="Podmíněné formátování" sheetId="17" r:id="rId18"/>
    <sheet name="List2" sheetId="22" r:id="rId19"/>
    <sheet name="Data" sheetId="21" r:id="rId20"/>
  </sheets>
  <definedNames>
    <definedName name="_xlnm._FilterDatabase" localSheetId="19" hidden="1">Data!$B$1:$K$401</definedName>
    <definedName name="Id_mesice">#REF!</definedName>
    <definedName name="náklady">Vzorce!$G$3</definedName>
    <definedName name="narozeniny">Věk!$B$3:$B$56</definedName>
    <definedName name="tržby">Vzorce!$G$2</definedName>
  </definedNames>
  <calcPr calcId="191029"/>
  <pivotCaches>
    <pivotCache cacheId="19" r:id="rId2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9" i="21" l="1"/>
  <c r="E280" i="21"/>
  <c r="E220" i="21"/>
  <c r="E67" i="21"/>
  <c r="E295" i="21"/>
  <c r="E61" i="21"/>
  <c r="E340" i="21"/>
  <c r="E85" i="21"/>
  <c r="E79" i="21"/>
  <c r="E348" i="21"/>
  <c r="E39" i="21"/>
  <c r="E286" i="21"/>
  <c r="E129" i="21"/>
  <c r="E297" i="21"/>
  <c r="E9" i="21"/>
  <c r="E309" i="21"/>
  <c r="E83" i="21"/>
  <c r="E127" i="21"/>
  <c r="E75" i="21"/>
  <c r="E152" i="21"/>
  <c r="E15" i="21"/>
  <c r="E62" i="21"/>
  <c r="E293" i="21"/>
  <c r="E294" i="21"/>
  <c r="E308" i="21"/>
  <c r="E305" i="21"/>
  <c r="E375" i="21"/>
  <c r="E57" i="21"/>
  <c r="E268" i="21"/>
  <c r="E355" i="21"/>
  <c r="E23" i="21"/>
  <c r="E160" i="21"/>
  <c r="E21" i="21"/>
  <c r="E345" i="21"/>
  <c r="E211" i="21"/>
  <c r="E181" i="21"/>
  <c r="E330" i="21"/>
  <c r="E249" i="21"/>
  <c r="E174" i="21"/>
  <c r="E204" i="21"/>
  <c r="E3" i="21"/>
  <c r="E257" i="21"/>
  <c r="E163" i="21"/>
  <c r="E119" i="21"/>
  <c r="E279" i="21"/>
  <c r="E7" i="21"/>
  <c r="E366" i="21"/>
  <c r="E389" i="21"/>
  <c r="E351" i="21"/>
  <c r="E384" i="21"/>
  <c r="E332" i="21"/>
  <c r="E47" i="21"/>
  <c r="E89" i="21"/>
  <c r="E278" i="21"/>
  <c r="E159" i="21"/>
  <c r="E102" i="21"/>
  <c r="E301" i="21"/>
  <c r="E151" i="21"/>
  <c r="E19" i="21"/>
  <c r="E8" i="21"/>
  <c r="E185" i="21"/>
  <c r="E50" i="21"/>
  <c r="E306" i="21"/>
  <c r="E6" i="21"/>
  <c r="E193" i="21"/>
  <c r="E183" i="21"/>
  <c r="E210" i="21"/>
  <c r="E253" i="21"/>
  <c r="E137" i="21"/>
  <c r="E192" i="21"/>
  <c r="E26" i="21"/>
  <c r="E317" i="21"/>
  <c r="E374" i="21"/>
  <c r="E134" i="21"/>
  <c r="E149" i="21"/>
  <c r="E372" i="21"/>
  <c r="E51" i="21"/>
  <c r="E386" i="21"/>
  <c r="E32" i="21"/>
  <c r="E370" i="21"/>
  <c r="E341" i="21"/>
  <c r="E307" i="21"/>
  <c r="E275" i="21"/>
  <c r="E118" i="21"/>
  <c r="E199" i="21"/>
  <c r="E166" i="21"/>
  <c r="E223" i="21"/>
  <c r="E252" i="21"/>
  <c r="E321" i="21"/>
  <c r="E104" i="21"/>
  <c r="E358" i="21"/>
  <c r="E120" i="21"/>
  <c r="E157" i="21"/>
  <c r="E48" i="21"/>
  <c r="E401" i="21"/>
  <c r="E352" i="21"/>
  <c r="E213" i="21"/>
  <c r="E363" i="21"/>
  <c r="E287" i="21"/>
  <c r="E190" i="21"/>
  <c r="E38" i="21"/>
  <c r="E245" i="21"/>
  <c r="E235" i="21"/>
  <c r="E359" i="21"/>
  <c r="E162" i="21"/>
  <c r="E377" i="21"/>
  <c r="E203" i="21"/>
  <c r="E66" i="21"/>
  <c r="E105" i="21"/>
  <c r="E391" i="21"/>
  <c r="E234" i="21"/>
  <c r="E269" i="21"/>
  <c r="E52" i="21"/>
  <c r="E398" i="21"/>
  <c r="E108" i="21"/>
  <c r="E357" i="21"/>
  <c r="E205" i="21"/>
  <c r="E396" i="21"/>
  <c r="E140" i="21"/>
  <c r="E90" i="21"/>
  <c r="E11" i="21"/>
  <c r="E55" i="21"/>
  <c r="E349" i="21"/>
  <c r="E328" i="21"/>
  <c r="E138" i="21"/>
  <c r="E171" i="21"/>
  <c r="E264" i="21"/>
  <c r="E196" i="21"/>
  <c r="E167" i="21"/>
  <c r="E77" i="21"/>
  <c r="E338" i="21"/>
  <c r="E18" i="21"/>
  <c r="E94" i="21"/>
  <c r="E365" i="21"/>
  <c r="E344" i="21"/>
  <c r="E225" i="21"/>
  <c r="E30" i="21"/>
  <c r="E273" i="21"/>
  <c r="E28" i="21"/>
  <c r="E59" i="21"/>
  <c r="E95" i="21"/>
  <c r="E22" i="21"/>
  <c r="E219" i="21"/>
  <c r="E170" i="21"/>
  <c r="E34" i="21"/>
  <c r="E343" i="21"/>
  <c r="E54" i="21"/>
  <c r="E168" i="21"/>
  <c r="E40" i="21"/>
  <c r="E327" i="21"/>
  <c r="E331" i="21"/>
  <c r="E107" i="21"/>
  <c r="E222" i="21"/>
  <c r="E125" i="21"/>
  <c r="E184" i="21"/>
  <c r="E88" i="21"/>
  <c r="E121" i="21"/>
  <c r="E382" i="21"/>
  <c r="E92" i="21"/>
  <c r="E142" i="21"/>
  <c r="E111" i="21"/>
  <c r="E272" i="21"/>
  <c r="E12" i="21"/>
  <c r="E81" i="21"/>
  <c r="E97" i="21"/>
  <c r="E227" i="21"/>
  <c r="E262" i="21"/>
  <c r="E87" i="21"/>
  <c r="E189" i="21"/>
  <c r="E335" i="21"/>
  <c r="E237" i="21"/>
  <c r="E322" i="21"/>
  <c r="E165" i="21"/>
  <c r="E266" i="21"/>
  <c r="E276" i="21"/>
  <c r="E395" i="21"/>
  <c r="E112" i="21"/>
  <c r="E311" i="21"/>
  <c r="E24" i="21"/>
  <c r="E80" i="21"/>
  <c r="E84" i="21"/>
  <c r="E155" i="21"/>
  <c r="E161" i="21"/>
  <c r="E201" i="21"/>
  <c r="E158" i="21"/>
  <c r="E13" i="21"/>
  <c r="E4" i="21"/>
  <c r="E221" i="21"/>
  <c r="E135" i="21"/>
  <c r="E259" i="21"/>
  <c r="E96" i="21"/>
  <c r="E274" i="21"/>
  <c r="E233" i="21"/>
  <c r="E27" i="21"/>
  <c r="E228" i="21"/>
  <c r="E218" i="21"/>
  <c r="E214" i="21"/>
  <c r="E216" i="21"/>
  <c r="E78" i="21"/>
  <c r="E383" i="21"/>
  <c r="E270" i="21"/>
  <c r="E42" i="21"/>
  <c r="E310" i="21"/>
  <c r="E224" i="21"/>
  <c r="E176" i="21"/>
  <c r="E187" i="21"/>
  <c r="E175" i="21"/>
  <c r="E369" i="21"/>
  <c r="E46" i="21"/>
  <c r="E179" i="21"/>
  <c r="E103" i="21"/>
  <c r="E300" i="21"/>
  <c r="E388" i="21"/>
  <c r="E172" i="21"/>
  <c r="E320" i="21"/>
  <c r="E394" i="21"/>
  <c r="E195" i="21"/>
  <c r="E17" i="21"/>
  <c r="E236" i="21"/>
  <c r="E380" i="21"/>
  <c r="E232" i="21"/>
  <c r="E334" i="21"/>
  <c r="E400" i="21"/>
  <c r="E65" i="21"/>
  <c r="E271" i="21"/>
  <c r="E169" i="21"/>
  <c r="E329" i="21"/>
  <c r="E126" i="21"/>
  <c r="E58" i="21"/>
  <c r="E265" i="21"/>
  <c r="E385" i="21"/>
  <c r="E288" i="21"/>
  <c r="E116" i="21"/>
  <c r="E209" i="21"/>
  <c r="E139" i="21"/>
  <c r="E284" i="21"/>
  <c r="E302" i="21"/>
  <c r="E360" i="21"/>
  <c r="E182" i="21"/>
  <c r="E346" i="21"/>
  <c r="E44" i="21"/>
  <c r="E246" i="21"/>
  <c r="E248" i="21"/>
  <c r="E381" i="21"/>
  <c r="E226" i="21"/>
  <c r="E250" i="21"/>
  <c r="E231" i="21"/>
  <c r="E263" i="21"/>
  <c r="E296" i="21"/>
  <c r="E123" i="21"/>
  <c r="E299" i="21"/>
  <c r="E146" i="21"/>
  <c r="E37" i="21"/>
  <c r="E56" i="21"/>
  <c r="E124" i="21"/>
  <c r="E144" i="21"/>
  <c r="E177" i="21"/>
  <c r="E74" i="21"/>
  <c r="E258" i="21"/>
  <c r="E207" i="21"/>
  <c r="E254" i="21"/>
  <c r="E31" i="21"/>
  <c r="E324" i="21"/>
  <c r="E76" i="21"/>
  <c r="E261" i="21"/>
  <c r="E356" i="21"/>
  <c r="E49" i="21"/>
  <c r="E379" i="21"/>
  <c r="E206" i="21"/>
  <c r="E5" i="21"/>
  <c r="E217" i="21"/>
  <c r="E336" i="21"/>
  <c r="E364" i="21"/>
  <c r="E326" i="21"/>
  <c r="E378" i="21"/>
  <c r="E319" i="21"/>
  <c r="E215" i="21"/>
  <c r="E353" i="21"/>
  <c r="E25" i="21"/>
  <c r="E145" i="21"/>
  <c r="E143" i="21"/>
  <c r="E194" i="21"/>
  <c r="E241" i="21"/>
  <c r="E238" i="21"/>
  <c r="E141" i="21"/>
  <c r="E35" i="21"/>
  <c r="E60" i="21"/>
  <c r="E393" i="21"/>
  <c r="E191" i="21"/>
  <c r="E131" i="21"/>
  <c r="E133" i="21"/>
  <c r="E318" i="21"/>
  <c r="E347" i="21"/>
  <c r="E148" i="21"/>
  <c r="E29" i="21"/>
  <c r="E43" i="21"/>
  <c r="E164" i="21"/>
  <c r="E82" i="21"/>
  <c r="E277" i="21"/>
  <c r="E325" i="21"/>
  <c r="E70" i="21"/>
  <c r="E200" i="21"/>
  <c r="E110" i="21"/>
  <c r="E2" i="21"/>
  <c r="E63" i="21"/>
  <c r="E290" i="21"/>
  <c r="E354" i="21"/>
  <c r="E154" i="21"/>
  <c r="E208" i="21"/>
  <c r="E315" i="21"/>
  <c r="E281" i="21"/>
  <c r="E36" i="21"/>
  <c r="E156" i="21"/>
  <c r="E239" i="21"/>
  <c r="E106" i="21"/>
  <c r="E314" i="21"/>
  <c r="E33" i="21"/>
  <c r="E197" i="21"/>
  <c r="E361" i="21"/>
  <c r="E188" i="21"/>
  <c r="E312" i="21"/>
  <c r="E132" i="21"/>
  <c r="E153" i="21"/>
  <c r="E69" i="21"/>
  <c r="E282" i="21"/>
  <c r="E298" i="21"/>
  <c r="E150" i="21"/>
  <c r="E122" i="21"/>
  <c r="E243" i="21"/>
  <c r="E71" i="21"/>
  <c r="E399" i="21"/>
  <c r="E339" i="21"/>
  <c r="E244" i="21"/>
  <c r="E267" i="21"/>
  <c r="E20" i="21"/>
  <c r="E86" i="21"/>
  <c r="E371" i="21"/>
  <c r="E99" i="21"/>
  <c r="E212" i="21"/>
  <c r="E113" i="21"/>
  <c r="E289" i="21"/>
  <c r="E73" i="21"/>
  <c r="E303" i="21"/>
  <c r="E128" i="21"/>
  <c r="E256" i="21"/>
  <c r="E178" i="21"/>
  <c r="E202" i="21"/>
  <c r="E392" i="21"/>
  <c r="E247" i="21"/>
  <c r="E242" i="21"/>
  <c r="E64" i="21"/>
  <c r="E337" i="21"/>
  <c r="E41" i="21"/>
  <c r="E136" i="21"/>
  <c r="E109" i="21"/>
  <c r="E313" i="21"/>
  <c r="E93" i="21"/>
  <c r="E342" i="21"/>
  <c r="E198" i="21"/>
  <c r="E173" i="21"/>
  <c r="E260" i="21"/>
  <c r="E230" i="21"/>
  <c r="E101" i="21"/>
  <c r="E323" i="21"/>
  <c r="E180" i="21"/>
  <c r="E45" i="21"/>
  <c r="E291" i="21"/>
  <c r="E285" i="21"/>
  <c r="E367" i="21"/>
  <c r="E186" i="21"/>
  <c r="E16" i="21"/>
  <c r="E10" i="21"/>
  <c r="E362" i="21"/>
  <c r="E376" i="21"/>
  <c r="E390" i="21"/>
  <c r="E316" i="21"/>
  <c r="E114" i="21"/>
  <c r="E117" i="21"/>
  <c r="E147" i="21"/>
  <c r="E373" i="21"/>
  <c r="E72" i="21"/>
  <c r="E53" i="21"/>
  <c r="E292" i="21"/>
  <c r="E68" i="21"/>
  <c r="E100" i="21"/>
  <c r="E333" i="21"/>
  <c r="E98" i="21"/>
  <c r="E115" i="21"/>
  <c r="E14" i="21"/>
  <c r="E397" i="21"/>
  <c r="E387" i="21"/>
  <c r="E350" i="21"/>
  <c r="E283" i="21"/>
  <c r="E251" i="21"/>
  <c r="E368" i="21"/>
  <c r="E255" i="21"/>
  <c r="E304" i="21"/>
  <c r="E130" i="21"/>
  <c r="E240" i="21"/>
  <c r="E91" i="21"/>
  <c r="G10" i="17" l="1"/>
  <c r="G17" i="17"/>
  <c r="J2" i="16" l="1"/>
  <c r="J3" i="16"/>
  <c r="J4" i="16"/>
  <c r="J5" i="16"/>
  <c r="J6" i="16"/>
  <c r="J7" i="16"/>
  <c r="J8" i="16"/>
  <c r="J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7" i="16"/>
  <c r="J88" i="16"/>
  <c r="J89" i="16"/>
  <c r="J90" i="16"/>
  <c r="J91" i="16"/>
  <c r="J92" i="16"/>
  <c r="J93" i="16"/>
  <c r="J94" i="16"/>
  <c r="J95" i="16"/>
  <c r="J96" i="16"/>
  <c r="J97" i="16"/>
  <c r="J98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3" i="16"/>
  <c r="J114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0" i="16"/>
  <c r="J131" i="16"/>
  <c r="J132" i="16"/>
  <c r="J133" i="16"/>
  <c r="J134" i="16"/>
  <c r="J135" i="16"/>
  <c r="J136" i="16"/>
  <c r="J137" i="16"/>
  <c r="J138" i="16"/>
  <c r="J139" i="16"/>
  <c r="J140" i="16"/>
  <c r="J141" i="16"/>
  <c r="J142" i="16"/>
  <c r="J143" i="16"/>
  <c r="J144" i="16"/>
  <c r="J145" i="16"/>
  <c r="J146" i="16"/>
  <c r="J147" i="16"/>
  <c r="J148" i="16"/>
  <c r="J149" i="16"/>
  <c r="J150" i="16"/>
  <c r="J151" i="16"/>
  <c r="J152" i="16"/>
  <c r="J153" i="16"/>
  <c r="J154" i="16"/>
  <c r="J155" i="16"/>
  <c r="J156" i="16"/>
  <c r="J157" i="16"/>
  <c r="J158" i="16"/>
  <c r="J159" i="16"/>
  <c r="J160" i="16"/>
  <c r="J161" i="16"/>
  <c r="J162" i="16"/>
  <c r="J163" i="16"/>
  <c r="J164" i="16"/>
  <c r="J165" i="16"/>
  <c r="J166" i="16"/>
  <c r="J167" i="16"/>
  <c r="J168" i="16"/>
  <c r="J169" i="16"/>
  <c r="J170" i="16"/>
  <c r="J171" i="16"/>
  <c r="J172" i="16"/>
  <c r="J173" i="16"/>
  <c r="J174" i="16"/>
  <c r="J175" i="16"/>
  <c r="J176" i="16"/>
  <c r="J177" i="16"/>
  <c r="J178" i="16"/>
  <c r="J179" i="16"/>
  <c r="J180" i="16"/>
  <c r="J181" i="16"/>
  <c r="J182" i="16"/>
  <c r="J183" i="16"/>
  <c r="J184" i="16"/>
  <c r="J185" i="16"/>
  <c r="J186" i="16"/>
  <c r="J187" i="16"/>
  <c r="J188" i="16"/>
  <c r="J189" i="16"/>
  <c r="J190" i="16"/>
  <c r="J191" i="16"/>
  <c r="J192" i="16"/>
  <c r="J193" i="16"/>
  <c r="J194" i="16"/>
  <c r="J195" i="16"/>
  <c r="J196" i="16"/>
  <c r="J197" i="16"/>
  <c r="J198" i="16"/>
  <c r="J199" i="16"/>
  <c r="J200" i="16"/>
  <c r="J201" i="16"/>
  <c r="J202" i="16"/>
  <c r="J203" i="16"/>
  <c r="J204" i="16"/>
  <c r="J205" i="16"/>
  <c r="J206" i="16"/>
  <c r="J207" i="16"/>
  <c r="J208" i="16"/>
  <c r="J209" i="16"/>
  <c r="J210" i="16"/>
  <c r="J211" i="16"/>
  <c r="J212" i="16"/>
  <c r="J213" i="16"/>
  <c r="J214" i="16"/>
  <c r="J215" i="16"/>
  <c r="J216" i="16"/>
  <c r="J217" i="16"/>
  <c r="J218" i="16"/>
  <c r="J219" i="16"/>
  <c r="J220" i="16"/>
  <c r="J221" i="16"/>
  <c r="J222" i="16"/>
  <c r="J223" i="16"/>
  <c r="J224" i="16"/>
  <c r="J225" i="16"/>
  <c r="J226" i="16"/>
  <c r="J227" i="16"/>
  <c r="J228" i="16"/>
  <c r="J229" i="16"/>
  <c r="J230" i="16"/>
  <c r="J231" i="16"/>
  <c r="J232" i="16"/>
  <c r="J233" i="16"/>
  <c r="J234" i="16"/>
  <c r="J235" i="16"/>
  <c r="J236" i="16"/>
  <c r="J237" i="16"/>
  <c r="J238" i="16"/>
  <c r="J239" i="16"/>
  <c r="J240" i="16"/>
  <c r="J241" i="16"/>
  <c r="J242" i="16"/>
  <c r="J243" i="16"/>
  <c r="J244" i="16"/>
  <c r="J245" i="16"/>
  <c r="J246" i="16"/>
  <c r="J247" i="16"/>
  <c r="J248" i="16"/>
  <c r="J249" i="16"/>
  <c r="J250" i="16"/>
  <c r="J251" i="16"/>
  <c r="J252" i="16"/>
  <c r="J253" i="16"/>
  <c r="J254" i="16"/>
  <c r="J255" i="16"/>
  <c r="J256" i="16"/>
  <c r="J257" i="16"/>
  <c r="J258" i="16"/>
  <c r="J259" i="16"/>
  <c r="J260" i="16"/>
  <c r="J261" i="16"/>
  <c r="J262" i="16"/>
  <c r="J263" i="16"/>
  <c r="J264" i="16"/>
  <c r="J265" i="16"/>
  <c r="J266" i="16"/>
  <c r="J267" i="16"/>
  <c r="J268" i="16"/>
  <c r="J269" i="16"/>
  <c r="J270" i="16"/>
  <c r="J271" i="16"/>
  <c r="J272" i="16"/>
  <c r="J273" i="16"/>
  <c r="J274" i="16"/>
  <c r="J275" i="16"/>
  <c r="J276" i="16"/>
  <c r="J277" i="16"/>
  <c r="J278" i="16"/>
  <c r="J279" i="16"/>
  <c r="J280" i="16"/>
  <c r="J281" i="16"/>
  <c r="J282" i="16"/>
  <c r="J283" i="16"/>
  <c r="J284" i="16"/>
  <c r="J285" i="16"/>
  <c r="J286" i="16"/>
  <c r="J287" i="16"/>
  <c r="J288" i="16"/>
  <c r="J289" i="16"/>
  <c r="J290" i="16"/>
  <c r="J291" i="16"/>
  <c r="J292" i="16"/>
  <c r="J293" i="16"/>
  <c r="J294" i="16"/>
  <c r="J295" i="16"/>
  <c r="J296" i="16"/>
  <c r="J297" i="16"/>
  <c r="J298" i="16"/>
  <c r="J299" i="16"/>
  <c r="J300" i="16"/>
  <c r="J301" i="16"/>
  <c r="J302" i="16"/>
  <c r="J303" i="16"/>
  <c r="J304" i="16"/>
  <c r="J305" i="16"/>
  <c r="J306" i="16"/>
  <c r="J307" i="16"/>
  <c r="J308" i="16"/>
  <c r="J309" i="16"/>
  <c r="J310" i="16"/>
  <c r="J311" i="16"/>
  <c r="J312" i="16"/>
  <c r="J313" i="16"/>
  <c r="J314" i="16"/>
  <c r="J315" i="16"/>
  <c r="J316" i="16"/>
  <c r="J317" i="16"/>
  <c r="J318" i="16"/>
  <c r="J319" i="16"/>
  <c r="J320" i="16"/>
  <c r="J321" i="16"/>
  <c r="J322" i="16"/>
  <c r="J323" i="16"/>
  <c r="J324" i="16"/>
  <c r="J325" i="16"/>
  <c r="J326" i="16"/>
  <c r="J327" i="16"/>
  <c r="J328" i="16"/>
  <c r="J329" i="16"/>
  <c r="J330" i="16"/>
  <c r="J331" i="16"/>
  <c r="J332" i="16"/>
  <c r="J333" i="16"/>
  <c r="J334" i="16"/>
  <c r="J335" i="16"/>
  <c r="J336" i="16"/>
  <c r="J337" i="16"/>
  <c r="J338" i="16"/>
  <c r="J339" i="16"/>
  <c r="J340" i="16"/>
  <c r="J341" i="16"/>
  <c r="J342" i="16"/>
  <c r="J343" i="16"/>
  <c r="J344" i="16"/>
  <c r="J345" i="16"/>
  <c r="J346" i="16"/>
  <c r="D27" i="10"/>
  <c r="E27" i="10"/>
  <c r="F27" i="10"/>
  <c r="D28" i="10"/>
  <c r="E28" i="10"/>
  <c r="F28" i="10"/>
  <c r="E26" i="10"/>
  <c r="F26" i="10"/>
  <c r="D26" i="10"/>
  <c r="E2" i="17"/>
  <c r="G2" i="16"/>
  <c r="H2" i="16"/>
  <c r="G3" i="16"/>
  <c r="H3" i="16"/>
  <c r="G4" i="16"/>
  <c r="H4" i="16"/>
  <c r="G5" i="16"/>
  <c r="H5" i="16"/>
  <c r="G6" i="16"/>
  <c r="H6" i="16"/>
  <c r="G7" i="16"/>
  <c r="H7" i="16"/>
  <c r="G8" i="16"/>
  <c r="H8" i="16"/>
  <c r="G9" i="16"/>
  <c r="H9" i="16"/>
  <c r="G10" i="16"/>
  <c r="H10" i="16"/>
  <c r="G11" i="16"/>
  <c r="H11" i="16"/>
  <c r="G12" i="16"/>
  <c r="H12" i="16"/>
  <c r="G13" i="16"/>
  <c r="H13" i="16"/>
  <c r="G14" i="16"/>
  <c r="H14" i="16"/>
  <c r="G15" i="16"/>
  <c r="H15" i="16"/>
  <c r="G16" i="16"/>
  <c r="H16" i="16"/>
  <c r="G17" i="16"/>
  <c r="H17" i="16"/>
  <c r="G18" i="16"/>
  <c r="H18" i="16"/>
  <c r="G19" i="16"/>
  <c r="H19" i="16"/>
  <c r="G20" i="16"/>
  <c r="H20" i="16"/>
  <c r="G21" i="16"/>
  <c r="H21" i="16"/>
  <c r="G22" i="16"/>
  <c r="H22" i="16"/>
  <c r="G23" i="16"/>
  <c r="H23" i="16"/>
  <c r="G24" i="16"/>
  <c r="H24" i="16"/>
  <c r="G25" i="16"/>
  <c r="H25" i="16"/>
  <c r="G26" i="16"/>
  <c r="H26" i="16"/>
  <c r="G27" i="16"/>
  <c r="H27" i="16"/>
  <c r="G28" i="16"/>
  <c r="H28" i="16"/>
  <c r="G29" i="16"/>
  <c r="H29" i="16"/>
  <c r="G30" i="16"/>
  <c r="H30" i="16"/>
  <c r="G31" i="16"/>
  <c r="H31" i="16"/>
  <c r="G32" i="16"/>
  <c r="H32" i="16"/>
  <c r="G33" i="16"/>
  <c r="H33" i="16"/>
  <c r="G34" i="16"/>
  <c r="H34" i="16"/>
  <c r="G35" i="16"/>
  <c r="H35" i="16"/>
  <c r="G36" i="16"/>
  <c r="H36" i="16"/>
  <c r="G37" i="16"/>
  <c r="H37" i="16"/>
  <c r="G38" i="16"/>
  <c r="H38" i="16"/>
  <c r="G39" i="16"/>
  <c r="H39" i="16"/>
  <c r="G40" i="16"/>
  <c r="H40" i="16"/>
  <c r="G41" i="16"/>
  <c r="H41" i="16"/>
  <c r="G42" i="16"/>
  <c r="H42" i="16"/>
  <c r="G43" i="16"/>
  <c r="H43" i="16"/>
  <c r="G44" i="16"/>
  <c r="H44" i="16"/>
  <c r="G45" i="16"/>
  <c r="H45" i="16"/>
  <c r="G46" i="16"/>
  <c r="H46" i="16"/>
  <c r="G47" i="16"/>
  <c r="H47" i="16"/>
  <c r="G48" i="16"/>
  <c r="H48" i="16"/>
  <c r="G49" i="16"/>
  <c r="H49" i="16"/>
  <c r="G50" i="16"/>
  <c r="H50" i="16"/>
  <c r="G51" i="16"/>
  <c r="H51" i="16"/>
  <c r="G52" i="16"/>
  <c r="H52" i="16"/>
  <c r="G53" i="16"/>
  <c r="H53" i="16"/>
  <c r="G54" i="16"/>
  <c r="H54" i="16"/>
  <c r="G55" i="16"/>
  <c r="H55" i="16"/>
  <c r="G56" i="16"/>
  <c r="H56" i="16"/>
  <c r="G57" i="16"/>
  <c r="H57" i="16"/>
  <c r="G58" i="16"/>
  <c r="H58" i="16"/>
  <c r="G59" i="16"/>
  <c r="H59" i="16"/>
  <c r="G60" i="16"/>
  <c r="H60" i="16"/>
  <c r="G61" i="16"/>
  <c r="H61" i="16"/>
  <c r="G62" i="16"/>
  <c r="H62" i="16"/>
  <c r="G63" i="16"/>
  <c r="H63" i="16"/>
  <c r="G64" i="16"/>
  <c r="H64" i="16"/>
  <c r="G65" i="16"/>
  <c r="H65" i="16"/>
  <c r="G66" i="16"/>
  <c r="H66" i="16"/>
  <c r="G67" i="16"/>
  <c r="H67" i="16"/>
  <c r="G68" i="16"/>
  <c r="H68" i="16"/>
  <c r="G69" i="16"/>
  <c r="H69" i="16"/>
  <c r="G70" i="16"/>
  <c r="H70" i="16"/>
  <c r="G71" i="16"/>
  <c r="H71" i="16"/>
  <c r="G72" i="16"/>
  <c r="H72" i="16"/>
  <c r="G73" i="16"/>
  <c r="H73" i="16"/>
  <c r="G74" i="16"/>
  <c r="H74" i="16"/>
  <c r="G75" i="16"/>
  <c r="H75" i="16"/>
  <c r="G76" i="16"/>
  <c r="H76" i="16"/>
  <c r="G77" i="16"/>
  <c r="H77" i="16"/>
  <c r="G78" i="16"/>
  <c r="H78" i="16"/>
  <c r="G79" i="16"/>
  <c r="H79" i="16"/>
  <c r="G80" i="16"/>
  <c r="H80" i="16"/>
  <c r="G81" i="16"/>
  <c r="H81" i="16"/>
  <c r="G82" i="16"/>
  <c r="H82" i="16"/>
  <c r="G83" i="16"/>
  <c r="H83" i="16"/>
  <c r="G84" i="16"/>
  <c r="H84" i="16"/>
  <c r="G85" i="16"/>
  <c r="H85" i="16"/>
  <c r="G86" i="16"/>
  <c r="H86" i="16"/>
  <c r="G87" i="16"/>
  <c r="H87" i="16"/>
  <c r="G88" i="16"/>
  <c r="H88" i="16"/>
  <c r="G89" i="16"/>
  <c r="H89" i="16"/>
  <c r="G90" i="16"/>
  <c r="H90" i="16"/>
  <c r="G91" i="16"/>
  <c r="H91" i="16"/>
  <c r="G92" i="16"/>
  <c r="H92" i="16"/>
  <c r="G93" i="16"/>
  <c r="H93" i="16"/>
  <c r="G94" i="16"/>
  <c r="H94" i="16"/>
  <c r="G95" i="16"/>
  <c r="H95" i="16"/>
  <c r="G96" i="16"/>
  <c r="H96" i="16"/>
  <c r="G97" i="16"/>
  <c r="H97" i="16"/>
  <c r="G98" i="16"/>
  <c r="H98" i="16"/>
  <c r="G99" i="16"/>
  <c r="H99" i="16"/>
  <c r="G100" i="16"/>
  <c r="H100" i="16"/>
  <c r="G101" i="16"/>
  <c r="H101" i="16"/>
  <c r="G102" i="16"/>
  <c r="H102" i="16"/>
  <c r="G103" i="16"/>
  <c r="H103" i="16"/>
  <c r="G104" i="16"/>
  <c r="H104" i="16"/>
  <c r="G105" i="16"/>
  <c r="H105" i="16"/>
  <c r="G106" i="16"/>
  <c r="H106" i="16"/>
  <c r="G107" i="16"/>
  <c r="H107" i="16"/>
  <c r="G108" i="16"/>
  <c r="H108" i="16"/>
  <c r="G109" i="16"/>
  <c r="H109" i="16"/>
  <c r="G110" i="16"/>
  <c r="H110" i="16"/>
  <c r="G111" i="16"/>
  <c r="H111" i="16"/>
  <c r="G112" i="16"/>
  <c r="H112" i="16"/>
  <c r="G113" i="16"/>
  <c r="H113" i="16"/>
  <c r="G114" i="16"/>
  <c r="H114" i="16"/>
  <c r="G115" i="16"/>
  <c r="H115" i="16"/>
  <c r="G116" i="16"/>
  <c r="H116" i="16"/>
  <c r="G117" i="16"/>
  <c r="H117" i="16"/>
  <c r="G118" i="16"/>
  <c r="H118" i="16"/>
  <c r="G119" i="16"/>
  <c r="H119" i="16"/>
  <c r="G120" i="16"/>
  <c r="H120" i="16"/>
  <c r="G121" i="16"/>
  <c r="H121" i="16"/>
  <c r="G122" i="16"/>
  <c r="H122" i="16"/>
  <c r="G123" i="16"/>
  <c r="H123" i="16"/>
  <c r="G124" i="16"/>
  <c r="H124" i="16"/>
  <c r="G125" i="16"/>
  <c r="H125" i="16"/>
  <c r="G126" i="16"/>
  <c r="H126" i="16"/>
  <c r="G127" i="16"/>
  <c r="H127" i="16"/>
  <c r="G128" i="16"/>
  <c r="H128" i="16"/>
  <c r="G129" i="16"/>
  <c r="H129" i="16"/>
  <c r="G130" i="16"/>
  <c r="H130" i="16"/>
  <c r="G131" i="16"/>
  <c r="H131" i="16"/>
  <c r="G132" i="16"/>
  <c r="H132" i="16"/>
  <c r="G133" i="16"/>
  <c r="H133" i="16"/>
  <c r="G134" i="16"/>
  <c r="H134" i="16"/>
  <c r="G135" i="16"/>
  <c r="H135" i="16"/>
  <c r="G136" i="16"/>
  <c r="H136" i="16"/>
  <c r="G137" i="16"/>
  <c r="H137" i="16"/>
  <c r="G138" i="16"/>
  <c r="H138" i="16"/>
  <c r="G139" i="16"/>
  <c r="H139" i="16"/>
  <c r="G140" i="16"/>
  <c r="H140" i="16"/>
  <c r="G141" i="16"/>
  <c r="H141" i="16"/>
  <c r="G142" i="16"/>
  <c r="H142" i="16"/>
  <c r="G143" i="16"/>
  <c r="H143" i="16"/>
  <c r="G144" i="16"/>
  <c r="H144" i="16"/>
  <c r="G145" i="16"/>
  <c r="H145" i="16"/>
  <c r="G146" i="16"/>
  <c r="H146" i="16"/>
  <c r="G147" i="16"/>
  <c r="H147" i="16"/>
  <c r="G148" i="16"/>
  <c r="H148" i="16"/>
  <c r="G149" i="16"/>
  <c r="H149" i="16"/>
  <c r="G150" i="16"/>
  <c r="H150" i="16"/>
  <c r="G151" i="16"/>
  <c r="H151" i="16"/>
  <c r="G152" i="16"/>
  <c r="H152" i="16"/>
  <c r="G153" i="16"/>
  <c r="H153" i="16"/>
  <c r="G154" i="16"/>
  <c r="H154" i="16"/>
  <c r="G155" i="16"/>
  <c r="H155" i="16"/>
  <c r="G156" i="16"/>
  <c r="H156" i="16"/>
  <c r="G157" i="16"/>
  <c r="H157" i="16"/>
  <c r="G158" i="16"/>
  <c r="H158" i="16"/>
  <c r="G159" i="16"/>
  <c r="H159" i="16"/>
  <c r="G160" i="16"/>
  <c r="H160" i="16"/>
  <c r="G161" i="16"/>
  <c r="H161" i="16"/>
  <c r="G162" i="16"/>
  <c r="H162" i="16"/>
  <c r="G163" i="16"/>
  <c r="H163" i="16"/>
  <c r="G164" i="16"/>
  <c r="H164" i="16"/>
  <c r="G165" i="16"/>
  <c r="H165" i="16"/>
  <c r="G166" i="16"/>
  <c r="H166" i="16"/>
  <c r="G167" i="16"/>
  <c r="H167" i="16"/>
  <c r="G168" i="16"/>
  <c r="H168" i="16"/>
  <c r="G169" i="16"/>
  <c r="H169" i="16"/>
  <c r="G170" i="16"/>
  <c r="H170" i="16"/>
  <c r="G171" i="16"/>
  <c r="H171" i="16"/>
  <c r="G172" i="16"/>
  <c r="H172" i="16"/>
  <c r="G173" i="16"/>
  <c r="H173" i="16"/>
  <c r="G174" i="16"/>
  <c r="H174" i="16"/>
  <c r="G175" i="16"/>
  <c r="H175" i="16"/>
  <c r="G176" i="16"/>
  <c r="H176" i="16"/>
  <c r="G177" i="16"/>
  <c r="H177" i="16"/>
  <c r="G178" i="16"/>
  <c r="H178" i="16"/>
  <c r="G179" i="16"/>
  <c r="H179" i="16"/>
  <c r="G180" i="16"/>
  <c r="H180" i="16"/>
  <c r="G181" i="16"/>
  <c r="H181" i="16"/>
  <c r="G182" i="16"/>
  <c r="H182" i="16"/>
  <c r="G183" i="16"/>
  <c r="H183" i="16"/>
  <c r="G184" i="16"/>
  <c r="H184" i="16"/>
  <c r="G185" i="16"/>
  <c r="H185" i="16"/>
  <c r="G186" i="16"/>
  <c r="H186" i="16"/>
  <c r="G187" i="16"/>
  <c r="H187" i="16"/>
  <c r="G188" i="16"/>
  <c r="H188" i="16"/>
  <c r="G189" i="16"/>
  <c r="H189" i="16"/>
  <c r="G190" i="16"/>
  <c r="H190" i="16"/>
  <c r="G191" i="16"/>
  <c r="H191" i="16"/>
  <c r="G192" i="16"/>
  <c r="H192" i="16"/>
  <c r="G193" i="16"/>
  <c r="H193" i="16"/>
  <c r="G194" i="16"/>
  <c r="H194" i="16"/>
  <c r="G195" i="16"/>
  <c r="H195" i="16"/>
  <c r="G196" i="16"/>
  <c r="H196" i="16"/>
  <c r="G197" i="16"/>
  <c r="H197" i="16"/>
  <c r="G198" i="16"/>
  <c r="H198" i="16"/>
  <c r="G199" i="16"/>
  <c r="H199" i="16"/>
  <c r="G200" i="16"/>
  <c r="H200" i="16"/>
  <c r="G201" i="16"/>
  <c r="H201" i="16"/>
  <c r="G202" i="16"/>
  <c r="H202" i="16"/>
  <c r="G203" i="16"/>
  <c r="H203" i="16"/>
  <c r="G204" i="16"/>
  <c r="H204" i="16"/>
  <c r="G205" i="16"/>
  <c r="H205" i="16"/>
  <c r="G206" i="16"/>
  <c r="H206" i="16"/>
  <c r="G207" i="16"/>
  <c r="H207" i="16"/>
  <c r="G208" i="16"/>
  <c r="H208" i="16"/>
  <c r="G209" i="16"/>
  <c r="H209" i="16"/>
  <c r="G210" i="16"/>
  <c r="H210" i="16"/>
  <c r="G211" i="16"/>
  <c r="H211" i="16"/>
  <c r="G212" i="16"/>
  <c r="H212" i="16"/>
  <c r="G213" i="16"/>
  <c r="H213" i="16"/>
  <c r="G214" i="16"/>
  <c r="H214" i="16"/>
  <c r="G215" i="16"/>
  <c r="H215" i="16"/>
  <c r="G216" i="16"/>
  <c r="H216" i="16"/>
  <c r="G217" i="16"/>
  <c r="H217" i="16"/>
  <c r="G218" i="16"/>
  <c r="H218" i="16"/>
  <c r="G219" i="16"/>
  <c r="H219" i="16"/>
  <c r="G220" i="16"/>
  <c r="H220" i="16"/>
  <c r="G221" i="16"/>
  <c r="H221" i="16"/>
  <c r="G222" i="16"/>
  <c r="H222" i="16"/>
  <c r="G223" i="16"/>
  <c r="H223" i="16"/>
  <c r="G224" i="16"/>
  <c r="H224" i="16"/>
  <c r="G225" i="16"/>
  <c r="H225" i="16"/>
  <c r="G226" i="16"/>
  <c r="H226" i="16"/>
  <c r="G227" i="16"/>
  <c r="H227" i="16"/>
  <c r="G228" i="16"/>
  <c r="H228" i="16"/>
  <c r="G229" i="16"/>
  <c r="H229" i="16"/>
  <c r="G230" i="16"/>
  <c r="H230" i="16"/>
  <c r="G231" i="16"/>
  <c r="H231" i="16"/>
  <c r="G232" i="16"/>
  <c r="H232" i="16"/>
  <c r="G233" i="16"/>
  <c r="H233" i="16"/>
  <c r="G234" i="16"/>
  <c r="H234" i="16"/>
  <c r="G235" i="16"/>
  <c r="H235" i="16"/>
  <c r="G236" i="16"/>
  <c r="H236" i="16"/>
  <c r="G237" i="16"/>
  <c r="H237" i="16"/>
  <c r="G238" i="16"/>
  <c r="H238" i="16"/>
  <c r="G239" i="16"/>
  <c r="H239" i="16"/>
  <c r="G240" i="16"/>
  <c r="H240" i="16"/>
  <c r="G241" i="16"/>
  <c r="H241" i="16"/>
  <c r="G242" i="16"/>
  <c r="H242" i="16"/>
  <c r="G243" i="16"/>
  <c r="H243" i="16"/>
  <c r="G244" i="16"/>
  <c r="H244" i="16"/>
  <c r="G245" i="16"/>
  <c r="H245" i="16"/>
  <c r="G246" i="16"/>
  <c r="H246" i="16"/>
  <c r="G247" i="16"/>
  <c r="H247" i="16"/>
  <c r="G248" i="16"/>
  <c r="H248" i="16"/>
  <c r="G249" i="16"/>
  <c r="H249" i="16"/>
  <c r="G250" i="16"/>
  <c r="H250" i="16"/>
  <c r="G251" i="16"/>
  <c r="H251" i="16"/>
  <c r="G252" i="16"/>
  <c r="H252" i="16"/>
  <c r="G253" i="16"/>
  <c r="H253" i="16"/>
  <c r="G254" i="16"/>
  <c r="H254" i="16"/>
  <c r="G255" i="16"/>
  <c r="H255" i="16"/>
  <c r="G256" i="16"/>
  <c r="H256" i="16"/>
  <c r="G257" i="16"/>
  <c r="H257" i="16"/>
  <c r="G258" i="16"/>
  <c r="H258" i="16"/>
  <c r="G259" i="16"/>
  <c r="H259" i="16"/>
  <c r="G260" i="16"/>
  <c r="H260" i="16"/>
  <c r="G261" i="16"/>
  <c r="H261" i="16"/>
  <c r="G262" i="16"/>
  <c r="H262" i="16"/>
  <c r="G263" i="16"/>
  <c r="H263" i="16"/>
  <c r="G264" i="16"/>
  <c r="H264" i="16"/>
  <c r="G265" i="16"/>
  <c r="H265" i="16"/>
  <c r="G266" i="16"/>
  <c r="H266" i="16"/>
  <c r="G267" i="16"/>
  <c r="H267" i="16"/>
  <c r="G268" i="16"/>
  <c r="H268" i="16"/>
  <c r="G269" i="16"/>
  <c r="H269" i="16"/>
  <c r="G270" i="16"/>
  <c r="H270" i="16"/>
  <c r="G271" i="16"/>
  <c r="H271" i="16"/>
  <c r="G272" i="16"/>
  <c r="H272" i="16"/>
  <c r="G273" i="16"/>
  <c r="H273" i="16"/>
  <c r="G274" i="16"/>
  <c r="H274" i="16"/>
  <c r="G275" i="16"/>
  <c r="H275" i="16"/>
  <c r="G276" i="16"/>
  <c r="H276" i="16"/>
  <c r="G277" i="16"/>
  <c r="H277" i="16"/>
  <c r="G278" i="16"/>
  <c r="H278" i="16"/>
  <c r="G279" i="16"/>
  <c r="H279" i="16"/>
  <c r="G280" i="16"/>
  <c r="H280" i="16"/>
  <c r="G281" i="16"/>
  <c r="H281" i="16"/>
  <c r="G282" i="16"/>
  <c r="H282" i="16"/>
  <c r="G283" i="16"/>
  <c r="H283" i="16"/>
  <c r="G284" i="16"/>
  <c r="H284" i="16"/>
  <c r="G285" i="16"/>
  <c r="H285" i="16"/>
  <c r="G286" i="16"/>
  <c r="H286" i="16"/>
  <c r="G287" i="16"/>
  <c r="H287" i="16"/>
  <c r="G288" i="16"/>
  <c r="H288" i="16"/>
  <c r="G289" i="16"/>
  <c r="H289" i="16"/>
  <c r="G290" i="16"/>
  <c r="H290" i="16"/>
  <c r="G291" i="16"/>
  <c r="H291" i="16"/>
  <c r="G292" i="16"/>
  <c r="H292" i="16"/>
  <c r="G293" i="16"/>
  <c r="H293" i="16"/>
  <c r="G294" i="16"/>
  <c r="H294" i="16"/>
  <c r="G295" i="16"/>
  <c r="H295" i="16"/>
  <c r="G296" i="16"/>
  <c r="H296" i="16"/>
  <c r="G297" i="16"/>
  <c r="H297" i="16"/>
  <c r="G298" i="16"/>
  <c r="H298" i="16"/>
  <c r="G299" i="16"/>
  <c r="H299" i="16"/>
  <c r="G300" i="16"/>
  <c r="H300" i="16"/>
  <c r="G301" i="16"/>
  <c r="H301" i="16"/>
  <c r="G302" i="16"/>
  <c r="H302" i="16"/>
  <c r="G303" i="16"/>
  <c r="H303" i="16"/>
  <c r="G304" i="16"/>
  <c r="H304" i="16"/>
  <c r="G305" i="16"/>
  <c r="H305" i="16"/>
  <c r="G306" i="16"/>
  <c r="H306" i="16"/>
  <c r="G307" i="16"/>
  <c r="H307" i="16"/>
  <c r="G308" i="16"/>
  <c r="H308" i="16"/>
  <c r="G309" i="16"/>
  <c r="H309" i="16"/>
  <c r="G310" i="16"/>
  <c r="H310" i="16"/>
  <c r="G311" i="16"/>
  <c r="H311" i="16"/>
  <c r="G312" i="16"/>
  <c r="H312" i="16"/>
  <c r="G313" i="16"/>
  <c r="H313" i="16"/>
  <c r="G314" i="16"/>
  <c r="H314" i="16"/>
  <c r="G315" i="16"/>
  <c r="H315" i="16"/>
  <c r="G316" i="16"/>
  <c r="H316" i="16"/>
  <c r="G317" i="16"/>
  <c r="H317" i="16"/>
  <c r="G318" i="16"/>
  <c r="H318" i="16"/>
  <c r="G319" i="16"/>
  <c r="H319" i="16"/>
  <c r="G320" i="16"/>
  <c r="H320" i="16"/>
  <c r="G321" i="16"/>
  <c r="H321" i="16"/>
  <c r="G322" i="16"/>
  <c r="H322" i="16"/>
  <c r="G323" i="16"/>
  <c r="H323" i="16"/>
  <c r="G324" i="16"/>
  <c r="H324" i="16"/>
  <c r="G325" i="16"/>
  <c r="H325" i="16"/>
  <c r="G326" i="16"/>
  <c r="H326" i="16"/>
  <c r="G327" i="16"/>
  <c r="H327" i="16"/>
  <c r="G328" i="16"/>
  <c r="H328" i="16"/>
  <c r="G329" i="16"/>
  <c r="H329" i="16"/>
  <c r="G330" i="16"/>
  <c r="H330" i="16"/>
  <c r="G331" i="16"/>
  <c r="H331" i="16"/>
  <c r="G332" i="16"/>
  <c r="H332" i="16"/>
  <c r="G333" i="16"/>
  <c r="H333" i="16"/>
  <c r="G334" i="16"/>
  <c r="H334" i="16"/>
  <c r="G335" i="16"/>
  <c r="H335" i="16"/>
  <c r="G336" i="16"/>
  <c r="H336" i="16"/>
  <c r="G337" i="16"/>
  <c r="H337" i="16"/>
  <c r="G338" i="16"/>
  <c r="H338" i="16"/>
  <c r="G339" i="16"/>
  <c r="H339" i="16"/>
  <c r="G340" i="16"/>
  <c r="H340" i="16"/>
  <c r="G341" i="16"/>
  <c r="H341" i="16"/>
  <c r="G342" i="16"/>
  <c r="H342" i="16"/>
  <c r="G343" i="16"/>
  <c r="H343" i="16"/>
  <c r="G344" i="16"/>
  <c r="H344" i="16"/>
  <c r="G345" i="16"/>
  <c r="H345" i="16"/>
  <c r="G346" i="16"/>
  <c r="H346" i="16"/>
  <c r="E3" i="17" l="1"/>
  <c r="E4" i="17" s="1"/>
  <c r="G15" i="17"/>
  <c r="E1" i="15"/>
  <c r="F10" i="15" s="1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3" i="15"/>
  <c r="A4" i="15"/>
  <c r="A5" i="15"/>
  <c r="A6" i="15"/>
  <c r="A7" i="15"/>
  <c r="A8" i="15"/>
  <c r="A9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55" i="15"/>
  <c r="A56" i="15"/>
  <c r="A3" i="15"/>
  <c r="E5" i="14"/>
  <c r="E6" i="14"/>
  <c r="E7" i="14"/>
  <c r="E8" i="14"/>
  <c r="E9" i="14"/>
  <c r="E10" i="14"/>
  <c r="E11" i="14"/>
  <c r="E12" i="14"/>
  <c r="E13" i="14"/>
  <c r="E14" i="14"/>
  <c r="E4" i="14"/>
  <c r="H4" i="14"/>
  <c r="G6" i="14"/>
  <c r="H6" i="14" s="1"/>
  <c r="G7" i="14"/>
  <c r="H7" i="14" s="1"/>
  <c r="G8" i="14"/>
  <c r="H8" i="14" s="1"/>
  <c r="G9" i="14"/>
  <c r="H9" i="14" s="1"/>
  <c r="G10" i="14"/>
  <c r="G11" i="14"/>
  <c r="H11" i="14" s="1"/>
  <c r="G12" i="14"/>
  <c r="H12" i="14" s="1"/>
  <c r="G13" i="14"/>
  <c r="H13" i="14" s="1"/>
  <c r="G14" i="14"/>
  <c r="H14" i="14" s="1"/>
  <c r="G5" i="14"/>
  <c r="H5" i="14" s="1"/>
  <c r="G4" i="14"/>
  <c r="H10" i="14"/>
  <c r="M25" i="13"/>
  <c r="M26" i="13"/>
  <c r="M27" i="13"/>
  <c r="M28" i="13"/>
  <c r="M24" i="13"/>
  <c r="L20" i="13"/>
  <c r="K20" i="13"/>
  <c r="J20" i="13"/>
  <c r="G4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3" i="13"/>
  <c r="F4" i="13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3" i="13"/>
  <c r="E3" i="13"/>
  <c r="E4" i="13"/>
  <c r="E5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D4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3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4" i="13"/>
  <c r="C5" i="13"/>
  <c r="C6" i="13"/>
  <c r="C7" i="13"/>
  <c r="C8" i="13"/>
  <c r="C9" i="13"/>
  <c r="C3" i="13"/>
  <c r="A4" i="13"/>
  <c r="B4" i="13"/>
  <c r="A5" i="13"/>
  <c r="B5" i="13"/>
  <c r="A6" i="13"/>
  <c r="B6" i="13"/>
  <c r="A7" i="13"/>
  <c r="B7" i="13"/>
  <c r="A8" i="13"/>
  <c r="B8" i="13"/>
  <c r="A9" i="13"/>
  <c r="B9" i="13"/>
  <c r="A10" i="13"/>
  <c r="B10" i="13"/>
  <c r="A11" i="13"/>
  <c r="B11" i="13"/>
  <c r="A12" i="13"/>
  <c r="B12" i="13"/>
  <c r="A13" i="13"/>
  <c r="B13" i="13"/>
  <c r="A14" i="13"/>
  <c r="B14" i="13"/>
  <c r="A15" i="13"/>
  <c r="B15" i="13"/>
  <c r="A16" i="13"/>
  <c r="B16" i="13"/>
  <c r="A17" i="13"/>
  <c r="B17" i="13"/>
  <c r="A18" i="13"/>
  <c r="B18" i="13"/>
  <c r="A19" i="13"/>
  <c r="B19" i="13"/>
  <c r="A20" i="13"/>
  <c r="B20" i="13"/>
  <c r="A21" i="13"/>
  <c r="B21" i="13"/>
  <c r="A22" i="13"/>
  <c r="B22" i="13"/>
  <c r="A23" i="13"/>
  <c r="B23" i="13"/>
  <c r="A24" i="13"/>
  <c r="B24" i="13"/>
  <c r="A25" i="13"/>
  <c r="B25" i="13"/>
  <c r="A26" i="13"/>
  <c r="B26" i="13"/>
  <c r="A27" i="13"/>
  <c r="B27" i="13"/>
  <c r="A28" i="13"/>
  <c r="B28" i="13"/>
  <c r="A29" i="13"/>
  <c r="B29" i="13"/>
  <c r="A30" i="13"/>
  <c r="B30" i="13"/>
  <c r="A31" i="13"/>
  <c r="B31" i="13"/>
  <c r="A32" i="13"/>
  <c r="B32" i="13"/>
  <c r="A33" i="13"/>
  <c r="B33" i="13"/>
  <c r="A34" i="13"/>
  <c r="B34" i="13"/>
  <c r="A35" i="13"/>
  <c r="B35" i="13"/>
  <c r="A36" i="13"/>
  <c r="B36" i="13"/>
  <c r="A37" i="13"/>
  <c r="B37" i="13"/>
  <c r="A38" i="13"/>
  <c r="B38" i="13"/>
  <c r="A39" i="13"/>
  <c r="B39" i="13"/>
  <c r="A40" i="13"/>
  <c r="B40" i="13"/>
  <c r="A41" i="13"/>
  <c r="B41" i="13"/>
  <c r="A42" i="13"/>
  <c r="B42" i="13"/>
  <c r="A43" i="13"/>
  <c r="B43" i="13"/>
  <c r="A44" i="13"/>
  <c r="B44" i="13"/>
  <c r="A45" i="13"/>
  <c r="B45" i="13"/>
  <c r="A46" i="13"/>
  <c r="B46" i="13"/>
  <c r="A47" i="13"/>
  <c r="B47" i="13"/>
  <c r="A48" i="13"/>
  <c r="B48" i="13"/>
  <c r="A49" i="13"/>
  <c r="B49" i="13"/>
  <c r="A50" i="13"/>
  <c r="B50" i="13"/>
  <c r="A51" i="13"/>
  <c r="B51" i="13"/>
  <c r="A52" i="13"/>
  <c r="B52" i="13"/>
  <c r="A53" i="13"/>
  <c r="B53" i="13"/>
  <c r="A54" i="13"/>
  <c r="B54" i="13"/>
  <c r="A55" i="13"/>
  <c r="B55" i="13"/>
  <c r="A56" i="13"/>
  <c r="B56" i="13"/>
  <c r="B3" i="13"/>
  <c r="A3" i="13"/>
  <c r="C4" i="12"/>
  <c r="D4" i="12"/>
  <c r="E4" i="12"/>
  <c r="F4" i="12"/>
  <c r="G4" i="12"/>
  <c r="H4" i="12"/>
  <c r="I4" i="12"/>
  <c r="J4" i="12"/>
  <c r="K4" i="12"/>
  <c r="C5" i="12"/>
  <c r="D5" i="12"/>
  <c r="E5" i="12"/>
  <c r="F5" i="12"/>
  <c r="G5" i="12"/>
  <c r="H5" i="12"/>
  <c r="I5" i="12"/>
  <c r="J5" i="12"/>
  <c r="K5" i="12"/>
  <c r="C6" i="12"/>
  <c r="D6" i="12"/>
  <c r="E6" i="12"/>
  <c r="F6" i="12"/>
  <c r="G6" i="12"/>
  <c r="H6" i="12"/>
  <c r="I6" i="12"/>
  <c r="J6" i="12"/>
  <c r="K6" i="12"/>
  <c r="C7" i="12"/>
  <c r="D7" i="12"/>
  <c r="E7" i="12"/>
  <c r="F7" i="12"/>
  <c r="G7" i="12"/>
  <c r="H7" i="12"/>
  <c r="I7" i="12"/>
  <c r="J7" i="12"/>
  <c r="K7" i="12"/>
  <c r="C8" i="12"/>
  <c r="D8" i="12"/>
  <c r="E8" i="12"/>
  <c r="F8" i="12"/>
  <c r="G8" i="12"/>
  <c r="H8" i="12"/>
  <c r="I8" i="12"/>
  <c r="J8" i="12"/>
  <c r="K8" i="12"/>
  <c r="C9" i="12"/>
  <c r="D9" i="12"/>
  <c r="E9" i="12"/>
  <c r="F9" i="12"/>
  <c r="G9" i="12"/>
  <c r="H9" i="12"/>
  <c r="I9" i="12"/>
  <c r="J9" i="12"/>
  <c r="K9" i="12"/>
  <c r="C10" i="12"/>
  <c r="D10" i="12"/>
  <c r="E10" i="12"/>
  <c r="F10" i="12"/>
  <c r="G10" i="12"/>
  <c r="H10" i="12"/>
  <c r="I10" i="12"/>
  <c r="J10" i="12"/>
  <c r="K10" i="12"/>
  <c r="C11" i="12"/>
  <c r="D11" i="12"/>
  <c r="E11" i="12"/>
  <c r="F11" i="12"/>
  <c r="G11" i="12"/>
  <c r="H11" i="12"/>
  <c r="I11" i="12"/>
  <c r="J11" i="12"/>
  <c r="K11" i="12"/>
  <c r="C12" i="12"/>
  <c r="D12" i="12"/>
  <c r="E12" i="12"/>
  <c r="F12" i="12"/>
  <c r="G12" i="12"/>
  <c r="H12" i="12"/>
  <c r="I12" i="12"/>
  <c r="J12" i="12"/>
  <c r="K12" i="12"/>
  <c r="C13" i="12"/>
  <c r="D13" i="12"/>
  <c r="E13" i="12"/>
  <c r="F13" i="12"/>
  <c r="G13" i="12"/>
  <c r="H13" i="12"/>
  <c r="I13" i="12"/>
  <c r="J13" i="12"/>
  <c r="K13" i="12"/>
  <c r="B5" i="12"/>
  <c r="B6" i="12"/>
  <c r="B7" i="12"/>
  <c r="B8" i="12"/>
  <c r="B9" i="12"/>
  <c r="B10" i="12"/>
  <c r="B11" i="12"/>
  <c r="B12" i="12"/>
  <c r="B13" i="12"/>
  <c r="B4" i="12"/>
  <c r="H15" i="11"/>
  <c r="H5" i="11"/>
  <c r="H6" i="11"/>
  <c r="H7" i="11"/>
  <c r="H8" i="11"/>
  <c r="H9" i="11"/>
  <c r="H10" i="11"/>
  <c r="H11" i="11"/>
  <c r="H12" i="11"/>
  <c r="H13" i="11"/>
  <c r="H14" i="11"/>
  <c r="H4" i="11"/>
  <c r="G5" i="11"/>
  <c r="G6" i="11"/>
  <c r="G7" i="11"/>
  <c r="G8" i="11"/>
  <c r="G9" i="11"/>
  <c r="G10" i="11"/>
  <c r="G11" i="11"/>
  <c r="G12" i="11"/>
  <c r="G13" i="11"/>
  <c r="G14" i="11"/>
  <c r="G4" i="11"/>
  <c r="D15" i="11"/>
  <c r="E15" i="11"/>
  <c r="F15" i="11"/>
  <c r="C15" i="11"/>
  <c r="E5" i="17" l="1"/>
  <c r="E6" i="17" s="1"/>
  <c r="E7" i="17" s="1"/>
  <c r="E8" i="17" s="1"/>
  <c r="E9" i="17" s="1"/>
  <c r="E10" i="17" s="1"/>
  <c r="E11" i="17" s="1"/>
  <c r="E12" i="17" s="1"/>
  <c r="F17" i="15"/>
  <c r="F40" i="15"/>
  <c r="F37" i="15"/>
  <c r="F29" i="15"/>
  <c r="F7" i="15"/>
  <c r="F55" i="15"/>
  <c r="F8" i="15"/>
  <c r="F53" i="15"/>
  <c r="F47" i="15"/>
  <c r="F38" i="15"/>
  <c r="F36" i="15"/>
  <c r="F34" i="15"/>
  <c r="F27" i="15"/>
  <c r="F25" i="15"/>
  <c r="F23" i="15"/>
  <c r="F13" i="15"/>
  <c r="F56" i="15"/>
  <c r="F9" i="15"/>
  <c r="F52" i="15"/>
  <c r="F6" i="15"/>
  <c r="F3" i="15"/>
  <c r="F31" i="15"/>
  <c r="F50" i="15"/>
  <c r="F21" i="15"/>
  <c r="F49" i="15"/>
  <c r="F19" i="15"/>
  <c r="F48" i="15"/>
  <c r="F18" i="15"/>
  <c r="F43" i="15"/>
  <c r="F15" i="15"/>
  <c r="F33" i="15"/>
  <c r="F4" i="15"/>
  <c r="F41" i="15"/>
  <c r="F22" i="15"/>
  <c r="F39" i="15"/>
  <c r="F20" i="15"/>
  <c r="F54" i="15"/>
  <c r="F35" i="15"/>
  <c r="F16" i="15"/>
  <c r="F51" i="15"/>
  <c r="F32" i="15"/>
  <c r="F11" i="15"/>
  <c r="F45" i="15"/>
  <c r="F24" i="15"/>
  <c r="F5" i="15"/>
  <c r="F46" i="15"/>
  <c r="F30" i="15"/>
  <c r="F14" i="15"/>
  <c r="F44" i="15"/>
  <c r="F28" i="15"/>
  <c r="F12" i="15"/>
  <c r="F42" i="15"/>
  <c r="F26" i="15"/>
  <c r="M29" i="13"/>
  <c r="C35" i="10"/>
  <c r="C34" i="10"/>
  <c r="C33" i="10"/>
  <c r="B33" i="10"/>
  <c r="B34" i="10"/>
  <c r="B35" i="10"/>
  <c r="E19" i="10"/>
  <c r="E22" i="10" s="1"/>
  <c r="F19" i="10"/>
  <c r="F22" i="10" s="1"/>
  <c r="E20" i="10"/>
  <c r="F20" i="10"/>
  <c r="E21" i="10"/>
  <c r="F21" i="10"/>
  <c r="D20" i="10"/>
  <c r="D21" i="10"/>
  <c r="D19" i="10"/>
  <c r="D22" i="10" s="1"/>
  <c r="E12" i="10"/>
  <c r="E15" i="10" s="1"/>
  <c r="F12" i="10"/>
  <c r="F15" i="10" s="1"/>
  <c r="E13" i="10"/>
  <c r="F13" i="10"/>
  <c r="E14" i="10"/>
  <c r="F14" i="10"/>
  <c r="D13" i="10"/>
  <c r="D14" i="10"/>
  <c r="D12" i="10"/>
  <c r="K12" i="10"/>
  <c r="K11" i="10"/>
  <c r="K10" i="10"/>
  <c r="J5" i="10"/>
  <c r="I6" i="10"/>
  <c r="H5" i="10"/>
  <c r="H6" i="10"/>
  <c r="J6" i="10"/>
  <c r="K6" i="10"/>
  <c r="H7" i="10"/>
  <c r="I7" i="10"/>
  <c r="J7" i="10"/>
  <c r="K7" i="10"/>
  <c r="K5" i="10"/>
  <c r="I5" i="10"/>
  <c r="G8" i="10"/>
  <c r="G6" i="10"/>
  <c r="G7" i="10"/>
  <c r="G5" i="10"/>
  <c r="E8" i="10"/>
  <c r="F8" i="10"/>
  <c r="D8" i="10"/>
  <c r="G11" i="7"/>
  <c r="G10" i="7"/>
  <c r="G9" i="7"/>
  <c r="G12" i="10"/>
  <c r="E13" i="17" l="1"/>
  <c r="E14" i="17" s="1"/>
  <c r="E15" i="17" s="1"/>
  <c r="E16" i="17" s="1"/>
  <c r="E17" i="17" s="1"/>
  <c r="E18" i="17" s="1"/>
  <c r="E19" i="17" s="1"/>
  <c r="E20" i="17" s="1"/>
  <c r="E21" i="17" s="1"/>
  <c r="E22" i="17" s="1"/>
  <c r="E23" i="17" s="1"/>
  <c r="E24" i="17" s="1"/>
  <c r="E25" i="17" s="1"/>
  <c r="E26" i="17" s="1"/>
  <c r="E27" i="17" s="1"/>
  <c r="E28" i="17" s="1"/>
  <c r="E29" i="17" s="1"/>
  <c r="E30" i="17" s="1"/>
  <c r="E31" i="17" s="1"/>
  <c r="E32" i="17" s="1"/>
  <c r="E33" i="17" s="1"/>
  <c r="E34" i="17" s="1"/>
  <c r="E35" i="17" s="1"/>
  <c r="E36" i="17" s="1"/>
  <c r="E37" i="17" s="1"/>
  <c r="E38" i="17" s="1"/>
  <c r="E39" i="17" s="1"/>
  <c r="E40" i="17" s="1"/>
  <c r="E41" i="17" s="1"/>
  <c r="E42" i="17" s="1"/>
  <c r="E43" i="17" s="1"/>
  <c r="E44" i="17" s="1"/>
  <c r="E45" i="17" s="1"/>
  <c r="E46" i="17" s="1"/>
  <c r="G29" i="10"/>
  <c r="G14" i="10"/>
  <c r="G15" i="10"/>
  <c r="G13" i="10"/>
  <c r="D15" i="10"/>
  <c r="D16" i="8"/>
  <c r="D17" i="8"/>
  <c r="D18" i="8"/>
  <c r="D23" i="8"/>
  <c r="D32" i="8"/>
  <c r="D33" i="8"/>
  <c r="D34" i="8"/>
  <c r="D39" i="8"/>
  <c r="D41" i="8"/>
  <c r="D42" i="8"/>
  <c r="D43" i="8"/>
  <c r="D48" i="8"/>
  <c r="D49" i="8"/>
  <c r="D3" i="8"/>
  <c r="C4" i="8"/>
  <c r="D4" i="8" s="1"/>
  <c r="C5" i="8"/>
  <c r="D5" i="8" s="1"/>
  <c r="C6" i="8"/>
  <c r="D6" i="8" s="1"/>
  <c r="C7" i="8"/>
  <c r="D7" i="8" s="1"/>
  <c r="C8" i="8"/>
  <c r="D8" i="8" s="1"/>
  <c r="C9" i="8"/>
  <c r="C10" i="8"/>
  <c r="D10" i="8" s="1"/>
  <c r="C11" i="8"/>
  <c r="C12" i="8"/>
  <c r="D12" i="8" s="1"/>
  <c r="C13" i="8"/>
  <c r="D13" i="8" s="1"/>
  <c r="C14" i="8"/>
  <c r="D14" i="8" s="1"/>
  <c r="C15" i="8"/>
  <c r="D15" i="8" s="1"/>
  <c r="C16" i="8"/>
  <c r="C17" i="8"/>
  <c r="C18" i="8"/>
  <c r="C19" i="8"/>
  <c r="D19" i="8" s="1"/>
  <c r="C20" i="8"/>
  <c r="D20" i="8" s="1"/>
  <c r="C21" i="8"/>
  <c r="D21" i="8" s="1"/>
  <c r="C22" i="8"/>
  <c r="D22" i="8" s="1"/>
  <c r="C23" i="8"/>
  <c r="C24" i="8"/>
  <c r="D24" i="8" s="1"/>
  <c r="C25" i="8"/>
  <c r="D25" i="8" s="1"/>
  <c r="C26" i="8"/>
  <c r="D26" i="8" s="1"/>
  <c r="C27" i="8"/>
  <c r="D27" i="8" s="1"/>
  <c r="C28" i="8"/>
  <c r="D28" i="8" s="1"/>
  <c r="C29" i="8"/>
  <c r="D29" i="8" s="1"/>
  <c r="C30" i="8"/>
  <c r="D30" i="8" s="1"/>
  <c r="C31" i="8"/>
  <c r="D31" i="8" s="1"/>
  <c r="C32" i="8"/>
  <c r="C33" i="8"/>
  <c r="C34" i="8"/>
  <c r="C35" i="8"/>
  <c r="D35" i="8" s="1"/>
  <c r="C36" i="8"/>
  <c r="D36" i="8" s="1"/>
  <c r="C37" i="8"/>
  <c r="D37" i="8" s="1"/>
  <c r="C38" i="8"/>
  <c r="D38" i="8" s="1"/>
  <c r="C39" i="8"/>
  <c r="C40" i="8"/>
  <c r="D40" i="8" s="1"/>
  <c r="C41" i="8"/>
  <c r="C42" i="8"/>
  <c r="C43" i="8"/>
  <c r="C44" i="8"/>
  <c r="D44" i="8" s="1"/>
  <c r="C45" i="8"/>
  <c r="D45" i="8" s="1"/>
  <c r="C46" i="8"/>
  <c r="D46" i="8" s="1"/>
  <c r="C47" i="8"/>
  <c r="D47" i="8" s="1"/>
  <c r="C48" i="8"/>
  <c r="C49" i="8"/>
  <c r="C50" i="8"/>
  <c r="D50" i="8" s="1"/>
  <c r="C51" i="8"/>
  <c r="D51" i="8" s="1"/>
  <c r="C52" i="8"/>
  <c r="D52" i="8" s="1"/>
  <c r="C53" i="8"/>
  <c r="D53" i="8" s="1"/>
  <c r="C54" i="8"/>
  <c r="D54" i="8" s="1"/>
  <c r="C55" i="8"/>
  <c r="D55" i="8" s="1"/>
  <c r="C56" i="8"/>
  <c r="D56" i="8" s="1"/>
  <c r="C3" i="8"/>
  <c r="F19" i="5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3" i="8"/>
  <c r="A4" i="8"/>
  <c r="A5" i="8"/>
  <c r="A6" i="8"/>
  <c r="A7" i="8"/>
  <c r="A8" i="8"/>
  <c r="A9" i="8"/>
  <c r="D9" i="8" s="1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3" i="8"/>
  <c r="H7" i="7"/>
  <c r="H5" i="7"/>
  <c r="H4" i="7"/>
  <c r="H3" i="7"/>
  <c r="F13" i="5"/>
  <c r="D11" i="8" l="1"/>
  <c r="F14" i="5"/>
  <c r="F18" i="5"/>
  <c r="F12" i="5"/>
  <c r="F17" i="5"/>
  <c r="E14" i="3"/>
  <c r="F16" i="5"/>
  <c r="I3" i="4"/>
  <c r="I4" i="4"/>
  <c r="I5" i="4"/>
  <c r="I6" i="4"/>
  <c r="I7" i="4"/>
  <c r="I8" i="4"/>
  <c r="I9" i="4"/>
  <c r="I10" i="4"/>
  <c r="I11" i="4"/>
  <c r="I12" i="4"/>
  <c r="I13" i="4"/>
  <c r="I14" i="4"/>
  <c r="I15" i="4"/>
  <c r="I2" i="4"/>
  <c r="G12" i="4"/>
  <c r="C13" i="4"/>
  <c r="C12" i="4"/>
  <c r="F27" i="3"/>
  <c r="F26" i="3"/>
  <c r="E23" i="3"/>
  <c r="E21" i="3"/>
  <c r="E22" i="3"/>
  <c r="E20" i="3"/>
  <c r="E15" i="3"/>
  <c r="E13" i="3"/>
  <c r="E12" i="3"/>
  <c r="E11" i="3"/>
  <c r="E10" i="3"/>
  <c r="E9" i="3"/>
  <c r="E8" i="3"/>
  <c r="E5" i="3"/>
  <c r="E4" i="3"/>
  <c r="E3" i="3"/>
  <c r="E2" i="3"/>
  <c r="J7" i="1"/>
  <c r="J6" i="1"/>
  <c r="J4" i="1"/>
  <c r="J3" i="1"/>
  <c r="G5" i="1"/>
  <c r="G4" i="1"/>
  <c r="G3" i="1"/>
  <c r="E18" i="1"/>
  <c r="E13" i="1"/>
  <c r="B7" i="1"/>
  <c r="E31" i="3" l="1"/>
  <c r="E30" i="3"/>
  <c r="B12" i="5"/>
  <c r="B13" i="5"/>
  <c r="B14" i="5"/>
  <c r="B4" i="2"/>
  <c r="D4" i="2"/>
  <c r="B6" i="2"/>
  <c r="B7" i="2"/>
  <c r="B8" i="2"/>
  <c r="B9" i="2"/>
  <c r="H9" i="2"/>
  <c r="B10" i="2"/>
  <c r="H10" i="2"/>
  <c r="B11" i="2"/>
  <c r="H11" i="2"/>
  <c r="B12" i="2"/>
  <c r="H1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Lektor</author>
  </authors>
  <commentList>
    <comment ref="M3" authorId="0" shapeId="0" xr:uid="{68CDA063-74CF-410A-B27E-718347A2F297}">
      <text>
        <r>
          <rPr>
            <sz val="9"/>
            <color indexed="81"/>
            <rFont val="Tahoma"/>
            <family val="2"/>
            <charset val="238"/>
          </rPr>
          <t>Komentář je fajn věc.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3" authorId="0" shapeId="0" xr:uid="{00000000-0006-0000-0000-000001000000}">
      <text>
        <r>
          <rPr>
            <sz val="9"/>
            <color rgb="FF000000"/>
            <rFont val="Tahoma"/>
            <family val="2"/>
            <charset val="238"/>
          </rPr>
          <t>Do buňky vložte vzorec, který vrátí počet všech účastníků akce.</t>
        </r>
      </text>
    </comment>
    <comment ref="H4" authorId="0" shapeId="0" xr:uid="{00000000-0006-0000-0000-000002000000}">
      <text>
        <r>
          <rPr>
            <sz val="9"/>
            <color rgb="FF000000"/>
            <rFont val="Tahoma"/>
            <family val="2"/>
            <charset val="238"/>
          </rPr>
          <t>Do buňky vložte vzorec, který vrátí počet všech žen, přihlášených na akci.</t>
        </r>
      </text>
    </comment>
    <comment ref="H5" authorId="0" shapeId="0" xr:uid="{00000000-0006-0000-0000-000003000000}">
      <text>
        <r>
          <rPr>
            <sz val="9"/>
            <color rgb="FF000000"/>
            <rFont val="Tahoma"/>
            <family val="2"/>
            <charset val="238"/>
          </rPr>
          <t>Do buňky vložte vzorec, který vrátí počet všech mužů, přihlášených na akci.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5" authorId="0" shapeId="0" xr:uid="{00000000-0006-0000-0400-000001000000}">
      <text>
        <r>
          <rPr>
            <sz val="9"/>
            <color rgb="FF000000"/>
            <rFont val="Tahoma"/>
            <family val="2"/>
            <charset val="238"/>
          </rPr>
          <t>Do buněk G5:G7 vložte vzorec, který vypočítá počet prodaných kusů vybraného
 typu zboží.</t>
        </r>
      </text>
    </comment>
    <comment ref="H5" authorId="0" shapeId="0" xr:uid="{00000000-0006-0000-0400-000002000000}">
      <text>
        <r>
          <rPr>
            <sz val="9"/>
            <color rgb="FF000000"/>
            <rFont val="Tahoma"/>
            <family val="2"/>
            <charset val="238"/>
          </rPr>
          <t>Do buněk H5:H7 vložte vzorec, který vypočítá maximální počet prodaných kusů vybraného typu zboží.</t>
        </r>
      </text>
    </comment>
    <comment ref="I5" authorId="0" shapeId="0" xr:uid="{00000000-0006-0000-0400-000003000000}">
      <text>
        <r>
          <rPr>
            <sz val="9"/>
            <color rgb="FF000000"/>
            <rFont val="Tahoma"/>
            <family val="2"/>
            <charset val="238"/>
          </rPr>
          <t>Do buněk I5:J7 vložte vzorec, který vypočítá minimální počet prodaných kusů vybraného typu zboží.</t>
        </r>
      </text>
    </comment>
    <comment ref="J5" authorId="0" shapeId="0" xr:uid="{00000000-0006-0000-0400-000004000000}">
      <text>
        <r>
          <rPr>
            <sz val="9"/>
            <color rgb="FF000000"/>
            <rFont val="Tahoma"/>
            <family val="2"/>
            <charset val="238"/>
          </rPr>
          <t>Do buněk J5:J7 vložte vzorec, který vypočítá počet měsíců, ve kterých se prodávalo (počet buněk, obsahujících číslo).</t>
        </r>
      </text>
    </comment>
    <comment ref="K5" authorId="0" shapeId="0" xr:uid="{00000000-0006-0000-0400-000005000000}">
      <text>
        <r>
          <rPr>
            <sz val="9"/>
            <color rgb="FF000000"/>
            <rFont val="Tahoma"/>
            <family val="2"/>
            <charset val="238"/>
          </rPr>
          <t>Do buněk K5:K7 vložte vzorec, který vypočítá průměrný počet prodaných kusů vybraného typu zboží.</t>
        </r>
      </text>
    </comment>
    <comment ref="F8" authorId="0" shapeId="0" xr:uid="{00000000-0006-0000-0400-000006000000}">
      <text>
        <r>
          <rPr>
            <sz val="9"/>
            <color rgb="FF000000"/>
            <rFont val="Tahoma"/>
            <family val="2"/>
            <charset val="238"/>
          </rPr>
          <t>Do buněk D8:F8 vložte vzorec, který vypočítá počet prodaných kusů v měsíci.</t>
        </r>
      </text>
    </comment>
    <comment ref="G8" authorId="0" shapeId="0" xr:uid="{00000000-0006-0000-0400-000007000000}">
      <text>
        <r>
          <rPr>
            <sz val="9"/>
            <color rgb="FF000000"/>
            <rFont val="Tahoma"/>
            <family val="2"/>
            <charset val="238"/>
          </rPr>
          <t>Do buňky G8 vložte vzorec, který vypočítá celkový počet všech prodaných kusů
zboží za celý kvartál.</t>
        </r>
      </text>
    </comment>
    <comment ref="D12" authorId="0" shapeId="0" xr:uid="{00000000-0006-0000-0400-000008000000}">
      <text>
        <r>
          <rPr>
            <sz val="9"/>
            <color rgb="FF000000"/>
            <rFont val="Tahoma"/>
            <family val="2"/>
            <charset val="238"/>
          </rPr>
          <t>Do buňky D12 vložte vzorec, který vypočítá tržbu za konkrétní prodej tak, aby se dal nakopírovat do všech buněk D12:F14 a fungoval.</t>
        </r>
      </text>
    </comment>
    <comment ref="D19" authorId="0" shapeId="0" xr:uid="{00000000-0006-0000-0400-000009000000}">
      <text>
        <r>
          <rPr>
            <sz val="9"/>
            <color rgb="FF000000"/>
            <rFont val="Tahoma"/>
            <family val="2"/>
            <charset val="238"/>
          </rPr>
          <t>Do buňky D19 vložte vzorec, který vypočítá podíl konkrétní tržby na celkové měsíční tržbě tak, aby se dal nakopírovat do všech buněk D19:F21 a fungoval. 
Výsledek "</t>
        </r>
        <r>
          <rPr>
            <b/>
            <sz val="9"/>
            <color rgb="FF000000"/>
            <rFont val="Tahoma"/>
            <family val="2"/>
            <charset val="238"/>
          </rPr>
          <t>1</t>
        </r>
        <r>
          <rPr>
            <sz val="9"/>
            <color rgb="FF000000"/>
            <rFont val="Tahoma"/>
            <family val="2"/>
            <charset val="238"/>
          </rPr>
          <t>" v buňkách D22:F22 je kontrolou správného výpočtu.
Výsledek nechejte v desetinném tvaru.</t>
        </r>
      </text>
    </comment>
    <comment ref="D26" authorId="0" shapeId="0" xr:uid="{00000000-0006-0000-0400-00000A000000}">
      <text>
        <r>
          <rPr>
            <sz val="9"/>
            <color rgb="FF000000"/>
            <rFont val="Tahoma"/>
            <family val="2"/>
            <charset val="238"/>
          </rPr>
          <t>Do buňky D26 vložte vzorec, který vypočítá podíl konkrétní tržby na celkové kvartální tržbě tak, aby se dal nakopírovat do všech buněk D26:F28 a fungoval. 
Výsledek "1" v buňce G29 je kontrolou správného výpočtu.
Výsledek nechejte v desetinném tvaru.</t>
        </r>
      </text>
    </comment>
    <comment ref="B33" authorId="0" shapeId="0" xr:uid="{00000000-0006-0000-0400-00000B000000}">
      <text>
        <r>
          <rPr>
            <sz val="9"/>
            <color rgb="FF000000"/>
            <rFont val="Tahoma"/>
            <family val="2"/>
            <charset val="238"/>
          </rPr>
          <t>Do buněk B33:B35 vložte vzorec, který vloží hodnoty tržebz buněk G12:G14</t>
        </r>
      </text>
    </comment>
    <comment ref="C33" authorId="0" shapeId="0" xr:uid="{00000000-0006-0000-0400-00000C000000}">
      <text>
        <r>
          <rPr>
            <sz val="9"/>
            <color rgb="FF000000"/>
            <rFont val="Tahoma"/>
            <family val="2"/>
            <charset val="238"/>
          </rPr>
          <t>Do buněk C33:C35 vložte vzorec, který vrátí jako výsledek slovní hodnocení podle zadaných kritérií.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4" authorId="0" shapeId="0" xr:uid="{00000000-0006-0000-0000-000001000000}">
      <text>
        <r>
          <rPr>
            <sz val="9"/>
            <color rgb="FF000000"/>
            <rFont val="Tahoma"/>
            <family val="2"/>
            <charset val="238"/>
          </rPr>
          <t>Do vyznačených buněk vložte vzorec, který vypočte průměrnou známku každého účastníka.</t>
        </r>
      </text>
    </comment>
    <comment ref="H4" authorId="0" shapeId="0" xr:uid="{00000000-0006-0000-0000-000002000000}">
      <text>
        <r>
          <rPr>
            <sz val="9"/>
            <color rgb="FF000000"/>
            <rFont val="Tahoma"/>
            <family val="2"/>
            <charset val="238"/>
          </rPr>
          <t>Do vyznačených buněk vložte vzorec, který slovně rozhodne, zda byl účastník přijat, či nikoli.</t>
        </r>
        <r>
          <rPr>
            <b/>
            <sz val="9"/>
            <color rgb="FFFF0000"/>
            <rFont val="Tahoma"/>
            <family val="2"/>
            <charset val="238"/>
          </rPr>
          <t>Kritérium úspěšného přijetí je průměrná známka do 1,5 včetně</t>
        </r>
        <r>
          <rPr>
            <sz val="9"/>
            <color rgb="FF000000"/>
            <rFont val="Tahoma"/>
            <family val="2"/>
            <charset val="238"/>
          </rPr>
          <t>.</t>
        </r>
      </text>
    </comment>
    <comment ref="B15" authorId="0" shapeId="0" xr:uid="{00000000-0006-0000-0000-000003000000}">
      <text>
        <r>
          <rPr>
            <sz val="9"/>
            <color rgb="FF000000"/>
            <rFont val="Tahoma"/>
            <family val="2"/>
            <charset val="238"/>
          </rPr>
          <t>Do vyznačených buněk vložte vzorec, který vypočte průměrnou známku každého předmětu.</t>
        </r>
      </text>
    </comment>
    <comment ref="G15" authorId="0" shapeId="0" xr:uid="{00000000-0006-0000-0000-000004000000}">
      <text>
        <r>
          <rPr>
            <sz val="9"/>
            <color rgb="FF000000"/>
            <rFont val="Tahoma"/>
            <family val="2"/>
            <charset val="238"/>
          </rPr>
          <t>Do vyznačené buňky vložte vzorec, který vráti počet přijatých účastníků.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4" authorId="0" shapeId="0" xr:uid="{00000000-0006-0000-0000-000001000000}">
      <text>
        <r>
          <rPr>
            <sz val="9"/>
            <color rgb="FF000000"/>
            <rFont val="Tahoma"/>
            <family val="2"/>
            <charset val="238"/>
          </rPr>
          <t>Do této buňky vložte vzorec, který vypočte součin čísla v záhlaví řádku s číslem v záhlaví sloupce tak, aby šel zkopírovat do všech žlutě označených buněk.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" authorId="0" shapeId="0" xr:uid="{00000000-0006-0000-0000-000001000000}">
      <text>
        <r>
          <rPr>
            <sz val="9"/>
            <color rgb="FF000000"/>
            <rFont val="Tahoma"/>
            <family val="2"/>
            <charset val="238"/>
          </rPr>
          <t>Do vyznačených buněk vložte vzorec, který do těchto buněk vloží jména účastníků z listu "Jmenný seznam".</t>
        </r>
      </text>
    </comment>
    <comment ref="C3" authorId="0" shapeId="0" xr:uid="{00000000-0006-0000-0000-000002000000}">
      <text>
        <r>
          <rPr>
            <sz val="9"/>
            <color rgb="FF000000"/>
            <rFont val="Tahoma"/>
            <family val="2"/>
            <charset val="238"/>
          </rPr>
          <t>Do vyznačených buněk vložte vzorec, který vypočte aktuální věk účastníků akce.</t>
        </r>
      </text>
    </comment>
    <comment ref="K5" authorId="0" shapeId="0" xr:uid="{00000000-0006-0000-0000-000003000000}">
      <text>
        <r>
          <rPr>
            <sz val="9"/>
            <color rgb="FF000000"/>
            <rFont val="Tahoma"/>
            <family val="2"/>
            <charset val="238"/>
          </rPr>
          <t>Do buňky vložte vzorec, který vrátí aktuální - dnešní datum.</t>
        </r>
      </text>
    </comment>
    <comment ref="K6" authorId="0" shapeId="0" xr:uid="{00000000-0006-0000-0000-000004000000}">
      <text>
        <r>
          <rPr>
            <sz val="9"/>
            <color rgb="FF000000"/>
            <rFont val="Tahoma"/>
            <family val="2"/>
            <charset val="238"/>
          </rPr>
          <t>Do buňky vložte vzorec, který vrátí věk nejstaršího účastníka.</t>
        </r>
      </text>
    </comment>
    <comment ref="K7" authorId="0" shapeId="0" xr:uid="{00000000-0006-0000-0000-000005000000}">
      <text>
        <r>
          <rPr>
            <sz val="9"/>
            <color rgb="FF000000"/>
            <rFont val="Tahoma"/>
            <family val="2"/>
            <charset val="238"/>
          </rPr>
          <t>Do buňky vložte vzorec, který vrátí věk nejmladšího účastníka.</t>
        </r>
      </text>
    </comment>
    <comment ref="K8" authorId="0" shapeId="0" xr:uid="{00000000-0006-0000-0000-000006000000}">
      <text>
        <r>
          <rPr>
            <sz val="9"/>
            <color rgb="FF000000"/>
            <rFont val="Tahoma"/>
            <family val="2"/>
            <charset val="238"/>
          </rPr>
          <t>Do buňky vložte vzorec, který vrátí průměrný věk všech účastníků.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" authorId="0" shapeId="0" xr:uid="{00000000-0006-0000-0000-000001000000}">
      <text>
        <r>
          <rPr>
            <sz val="9"/>
            <color rgb="FF000000"/>
            <rFont val="Tahoma"/>
            <family val="2"/>
            <charset val="238"/>
          </rPr>
          <t>Do modře vyznačených buněk vložte vzorec, který do těchto buněk vloží jména účastníků z listu "Jmenný seznam".</t>
        </r>
      </text>
    </comment>
    <comment ref="E3" authorId="0" shapeId="0" xr:uid="{00000000-0006-0000-0000-000002000000}">
      <text>
        <r>
          <rPr>
            <sz val="9"/>
            <color rgb="FF000000"/>
            <rFont val="Tahoma"/>
            <family val="2"/>
            <charset val="238"/>
          </rPr>
          <t>Do vyznačených buněk vložte vzorec, který sečte bodové výsledky ze všech tří kol.</t>
        </r>
      </text>
    </comment>
    <comment ref="F3" authorId="0" shapeId="0" xr:uid="{00000000-0006-0000-0000-000003000000}">
      <text>
        <r>
          <rPr>
            <sz val="9"/>
            <color rgb="FF000000"/>
            <rFont val="Tahoma"/>
            <family val="2"/>
            <charset val="238"/>
          </rPr>
          <t>Do žlutě vybarvených buněk vložte vzorec, který vypočte aktuální pořadí výsledků účastníků akce.</t>
        </r>
      </text>
    </comment>
  </commentList>
</comments>
</file>

<file path=xl/sharedStrings.xml><?xml version="1.0" encoding="utf-8"?>
<sst xmlns="http://schemas.openxmlformats.org/spreadsheetml/2006/main" count="3620" uniqueCount="1960">
  <si>
    <t>Text</t>
  </si>
  <si>
    <t>Číslo</t>
  </si>
  <si>
    <t>Chybové hlášení</t>
  </si>
  <si>
    <t>Logická hodnota</t>
  </si>
  <si>
    <t>Komentáře</t>
  </si>
  <si>
    <t>Posloupnosti</t>
  </si>
  <si>
    <t>TYPY DAT SE KTERÝMI EXCEL PRACUJE</t>
  </si>
  <si>
    <t>DATUM</t>
  </si>
  <si>
    <t>ČAS</t>
  </si>
  <si>
    <t>Datum je Excelem vnímán jako číslo dne, uběhlého od 1.1.1900</t>
  </si>
  <si>
    <t>Čas je Excelem vnímán jako poměrná hodnota čísla 1.</t>
  </si>
  <si>
    <t>=&gt;</t>
  </si>
  <si>
    <t>Aktuální datum:</t>
  </si>
  <si>
    <t>Ctrl + ;</t>
  </si>
  <si>
    <t>Aktuální čas:</t>
  </si>
  <si>
    <t>Ctrl +Shift+:</t>
  </si>
  <si>
    <t>Stále aktuální datum:</t>
  </si>
  <si>
    <t>=DNES()</t>
  </si>
  <si>
    <t>=NYNÍ()</t>
  </si>
  <si>
    <t>&lt;, &gt;, &lt;=, &gt;=, &lt;&gt;</t>
  </si>
  <si>
    <t>7.</t>
  </si>
  <si>
    <t>&amp;</t>
  </si>
  <si>
    <t>6.</t>
  </si>
  <si>
    <t>+ a -</t>
  </si>
  <si>
    <t>5.</t>
  </si>
  <si>
    <t>* a /</t>
  </si>
  <si>
    <t>4.</t>
  </si>
  <si>
    <t>^</t>
  </si>
  <si>
    <t>3.</t>
  </si>
  <si>
    <t>%</t>
  </si>
  <si>
    <t>2.</t>
  </si>
  <si>
    <t>(-)</t>
  </si>
  <si>
    <t>1.</t>
  </si>
  <si>
    <t>Pořadí ve vzorcích</t>
  </si>
  <si>
    <t>Textový operátor</t>
  </si>
  <si>
    <t>=</t>
  </si>
  <si>
    <t>&lt;&gt;</t>
  </si>
  <si>
    <t>≠</t>
  </si>
  <si>
    <t>&lt;=</t>
  </si>
  <si>
    <t>≤</t>
  </si>
  <si>
    <t>&gt;=</t>
  </si>
  <si>
    <t>≥</t>
  </si>
  <si>
    <t>&lt;</t>
  </si>
  <si>
    <t>&gt;</t>
  </si>
  <si>
    <t>Logické operátory</t>
  </si>
  <si>
    <r>
      <t>a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</si>
  <si>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/</t>
  </si>
  <si>
    <t>: a /</t>
  </si>
  <si>
    <t>*</t>
  </si>
  <si>
    <t>x a .</t>
  </si>
  <si>
    <t>-</t>
  </si>
  <si>
    <t>+</t>
  </si>
  <si>
    <t>Aritmetické operátory</t>
  </si>
  <si>
    <t>proměnná</t>
  </si>
  <si>
    <t>operátor</t>
  </si>
  <si>
    <t>číslo</t>
  </si>
  <si>
    <t>VZORCE</t>
  </si>
  <si>
    <t>Oblasti</t>
  </si>
  <si>
    <t>[Sešit1]List1!A1</t>
  </si>
  <si>
    <t>List1!A1</t>
  </si>
  <si>
    <t>Prostorové</t>
  </si>
  <si>
    <t>A$1</t>
  </si>
  <si>
    <t>$A1</t>
  </si>
  <si>
    <t>Smíšené</t>
  </si>
  <si>
    <t>$A$1</t>
  </si>
  <si>
    <t>Absolutní</t>
  </si>
  <si>
    <t>A1</t>
  </si>
  <si>
    <t>Relativní</t>
  </si>
  <si>
    <t>ADRESOVÁNÍ VE VZORCÍCH</t>
  </si>
  <si>
    <t>Průvodce funkcí</t>
  </si>
  <si>
    <t>=NÁZEV(argument1;argument2;argument3;...)</t>
  </si>
  <si>
    <t>=NÁZEV(argument)</t>
  </si>
  <si>
    <t>=NÁZEV()</t>
  </si>
  <si>
    <t>průměr?</t>
  </si>
  <si>
    <t>počet?</t>
  </si>
  <si>
    <t>součet?</t>
  </si>
  <si>
    <t>FUNKCE</t>
  </si>
  <si>
    <t>Krátký text</t>
  </si>
  <si>
    <t>Dlouhý text</t>
  </si>
  <si>
    <t>B:B</t>
  </si>
  <si>
    <t>10:10</t>
  </si>
  <si>
    <t>D3:G8</t>
  </si>
  <si>
    <t>=ODMOCNINA(9)</t>
  </si>
  <si>
    <t>=CONCAT()</t>
  </si>
  <si>
    <t>název</t>
  </si>
  <si>
    <t>Celé číslo</t>
  </si>
  <si>
    <t>Desetinné číslo</t>
  </si>
  <si>
    <t>Zlomek</t>
  </si>
  <si>
    <t>Záporné číslo</t>
  </si>
  <si>
    <t>Exponent</t>
  </si>
  <si>
    <t>Datum</t>
  </si>
  <si>
    <t>Čas</t>
  </si>
  <si>
    <t>Číslo jako text</t>
  </si>
  <si>
    <t>Jana</t>
  </si>
  <si>
    <t>Kratochvílečková</t>
  </si>
  <si>
    <t xml:space="preserve"> </t>
  </si>
  <si>
    <t>Toto je komentář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</si>
  <si>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</si>
  <si>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</si>
  <si>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</si>
  <si>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</si>
  <si>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</si>
  <si>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</si>
  <si>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</si>
  <si>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</si>
  <si>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</si>
  <si>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</si>
  <si>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</si>
  <si>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</si>
  <si>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pondělí</t>
  </si>
  <si>
    <t>úterý</t>
  </si>
  <si>
    <t>středa</t>
  </si>
  <si>
    <t>čtvrtek</t>
  </si>
  <si>
    <t>pátek</t>
  </si>
  <si>
    <t>sobota</t>
  </si>
  <si>
    <t>neděle</t>
  </si>
  <si>
    <t>Po</t>
  </si>
  <si>
    <t>Út</t>
  </si>
  <si>
    <t>St</t>
  </si>
  <si>
    <t>Čt</t>
  </si>
  <si>
    <t>Pá</t>
  </si>
  <si>
    <t>So</t>
  </si>
  <si>
    <t>Ne</t>
  </si>
  <si>
    <t>jaro</t>
  </si>
  <si>
    <t>léto</t>
  </si>
  <si>
    <t>podzim</t>
  </si>
  <si>
    <t>zima</t>
  </si>
  <si>
    <t>68201 Vyškov</t>
  </si>
  <si>
    <t>60100 Brno</t>
  </si>
  <si>
    <t>76301 Zlín</t>
  </si>
  <si>
    <t>79004 Prostějov</t>
  </si>
  <si>
    <t>I</t>
  </si>
  <si>
    <t>II</t>
  </si>
  <si>
    <t>III</t>
  </si>
  <si>
    <t>IV</t>
  </si>
  <si>
    <t>V</t>
  </si>
  <si>
    <t>VI</t>
  </si>
  <si>
    <t>Jarda</t>
  </si>
  <si>
    <t>Mašláň</t>
  </si>
  <si>
    <t>m</t>
  </si>
  <si>
    <t>Zdeněk</t>
  </si>
  <si>
    <t>Vojtěch</t>
  </si>
  <si>
    <t>ž</t>
  </si>
  <si>
    <t>Vendula</t>
  </si>
  <si>
    <t>Veronika</t>
  </si>
  <si>
    <t>Tomáš</t>
  </si>
  <si>
    <t>Tereza</t>
  </si>
  <si>
    <t>Šimon</t>
  </si>
  <si>
    <t>Stanislav</t>
  </si>
  <si>
    <t>Simona</t>
  </si>
  <si>
    <t>Radka</t>
  </si>
  <si>
    <t>Petra</t>
  </si>
  <si>
    <t>Petr</t>
  </si>
  <si>
    <t>Pavla</t>
  </si>
  <si>
    <t>Pavel</t>
  </si>
  <si>
    <t>Patrik</t>
  </si>
  <si>
    <t>Ondrej</t>
  </si>
  <si>
    <t>Oldřich</t>
  </si>
  <si>
    <t>Natálie</t>
  </si>
  <si>
    <t>Nina</t>
  </si>
  <si>
    <t>Norbert</t>
  </si>
  <si>
    <t>Michal</t>
  </si>
  <si>
    <t>Michaela</t>
  </si>
  <si>
    <t>Matěj</t>
  </si>
  <si>
    <t>Martina</t>
  </si>
  <si>
    <t>Martin</t>
  </si>
  <si>
    <t>Milan</t>
  </si>
  <si>
    <t>Marie</t>
  </si>
  <si>
    <t>Linda</t>
  </si>
  <si>
    <t>Lukáš</t>
  </si>
  <si>
    <t>Lucie</t>
  </si>
  <si>
    <t>Ladislav</t>
  </si>
  <si>
    <t>Kryštof</t>
  </si>
  <si>
    <t>Karolína</t>
  </si>
  <si>
    <t>Karel</t>
  </si>
  <si>
    <t>Klára</t>
  </si>
  <si>
    <t>Jonáš</t>
  </si>
  <si>
    <t>Jiří</t>
  </si>
  <si>
    <t>Josef</t>
  </si>
  <si>
    <t>Jan</t>
  </si>
  <si>
    <t>Jakub</t>
  </si>
  <si>
    <t>Filip</t>
  </si>
  <si>
    <t>Emil</t>
  </si>
  <si>
    <t>Elena</t>
  </si>
  <si>
    <t>Eva</t>
  </si>
  <si>
    <t>David</t>
  </si>
  <si>
    <t>Dominik</t>
  </si>
  <si>
    <t>Daniel</t>
  </si>
  <si>
    <t>Barbora</t>
  </si>
  <si>
    <t>POČET MUŽŮ</t>
  </si>
  <si>
    <t>Blažena</t>
  </si>
  <si>
    <t>POČET ŽEN</t>
  </si>
  <si>
    <t>Andrea</t>
  </si>
  <si>
    <t>POČET ÚČASTNÍKŮ</t>
  </si>
  <si>
    <t>Alena</t>
  </si>
  <si>
    <t>Výška</t>
  </si>
  <si>
    <t>Hmotnost</t>
  </si>
  <si>
    <t>Pohlaví</t>
  </si>
  <si>
    <t>Datum narození</t>
  </si>
  <si>
    <t>Jméno</t>
  </si>
  <si>
    <t>Jmenný seznam účastníků akce</t>
  </si>
  <si>
    <t>Muži nad 160 cm</t>
  </si>
  <si>
    <t>Jméno:</t>
  </si>
  <si>
    <t>Výška:</t>
  </si>
  <si>
    <t>Splnění:</t>
  </si>
  <si>
    <t>Hodnocení:</t>
  </si>
  <si>
    <t>Podmínka:</t>
  </si>
  <si>
    <t>KATASTROFA</t>
  </si>
  <si>
    <t>&lt;4000</t>
  </si>
  <si>
    <t>NIC MOC</t>
  </si>
  <si>
    <t>4000 -7000</t>
  </si>
  <si>
    <t>OK</t>
  </si>
  <si>
    <t>&gt; 7000</t>
  </si>
  <si>
    <t>Kritéria</t>
  </si>
  <si>
    <t>Zboží 3</t>
  </si>
  <si>
    <t>Zboží 2</t>
  </si>
  <si>
    <t>Zboží 1</t>
  </si>
  <si>
    <t>Hodnocení</t>
  </si>
  <si>
    <t>Tržba</t>
  </si>
  <si>
    <t>Název</t>
  </si>
  <si>
    <t>Tabulka slovního hodnocení</t>
  </si>
  <si>
    <t>Vypočítané hodnoty v buňkách D26:F28 a v buňce G29 převeďte na %</t>
  </si>
  <si>
    <t>CELKEM</t>
  </si>
  <si>
    <t>Z3</t>
  </si>
  <si>
    <t>Z2</t>
  </si>
  <si>
    <t>Z1</t>
  </si>
  <si>
    <t>Březen</t>
  </si>
  <si>
    <t>Únor</t>
  </si>
  <si>
    <t>Leden</t>
  </si>
  <si>
    <t>Cena</t>
  </si>
  <si>
    <t>Zkratka</t>
  </si>
  <si>
    <t>Tabulka podílů na kvartální tržbě</t>
  </si>
  <si>
    <t>Vypočítané hodnoty v buňkách D19:F22 převeďte na %</t>
  </si>
  <si>
    <t>Tabulka podílů ma měsíčních tržbách</t>
  </si>
  <si>
    <t>Vypočítané hodnoty v buňkách D12:G15 zformátujte formátem 0,-</t>
  </si>
  <si>
    <t>Tabulka tržeb</t>
  </si>
  <si>
    <t>Průměr</t>
  </si>
  <si>
    <t>Počet</t>
  </si>
  <si>
    <t>Minimum</t>
  </si>
  <si>
    <t>Maximum</t>
  </si>
  <si>
    <t>Tabulka kusů</t>
  </si>
  <si>
    <t>Do vybarvených buněk napište vzorce podle pokynů v komentářích nebo v pokynech, napsaných červeně.</t>
  </si>
  <si>
    <t>Přijatých</t>
  </si>
  <si>
    <t>Vít</t>
  </si>
  <si>
    <t>Leoš</t>
  </si>
  <si>
    <t>Novák</t>
  </si>
  <si>
    <t>Říha</t>
  </si>
  <si>
    <t>Lukeš</t>
  </si>
  <si>
    <t>Matějová</t>
  </si>
  <si>
    <t>Sandra</t>
  </si>
  <si>
    <t>Prokešová</t>
  </si>
  <si>
    <t>Jitka</t>
  </si>
  <si>
    <t>Nováková</t>
  </si>
  <si>
    <t>Kamila</t>
  </si>
  <si>
    <t>Stará</t>
  </si>
  <si>
    <t>Jarmila</t>
  </si>
  <si>
    <t>Kodešová</t>
  </si>
  <si>
    <t>Slaninová</t>
  </si>
  <si>
    <t>Monika</t>
  </si>
  <si>
    <t>Přijat?</t>
  </si>
  <si>
    <t>Známka z VT</t>
  </si>
  <si>
    <t>Známka z F</t>
  </si>
  <si>
    <t>Známka z M</t>
  </si>
  <si>
    <t>Známka z ČJ</t>
  </si>
  <si>
    <t>Příjmení</t>
  </si>
  <si>
    <t>Přijímací řízení</t>
  </si>
  <si>
    <t>Do vyznačených buněk vložte vzorce, které vytvoří výsledky malé násobilky</t>
  </si>
  <si>
    <t>Malá násobilka</t>
  </si>
  <si>
    <t>Dnů:</t>
  </si>
  <si>
    <t>Měsíců:</t>
  </si>
  <si>
    <t>Let:</t>
  </si>
  <si>
    <t>počet dnů (max. 31) v měsíci</t>
  </si>
  <si>
    <t>"md"</t>
  </si>
  <si>
    <t>počet dnů (max. 366) v roce</t>
  </si>
  <si>
    <t>"yd"</t>
  </si>
  <si>
    <t>počet měsíců (max. 12) v roce</t>
  </si>
  <si>
    <t>"ym"</t>
  </si>
  <si>
    <t>počet let</t>
  </si>
  <si>
    <t>"y"</t>
  </si>
  <si>
    <t>počet měsíců</t>
  </si>
  <si>
    <t>"m"</t>
  </si>
  <si>
    <t>počet dnů</t>
  </si>
  <si>
    <t>"d"</t>
  </si>
  <si>
    <t>DATEDIF(dřívější datum;pozdější datum;formát výsledku)</t>
  </si>
  <si>
    <t>PRŮMĚRNÝ VĚK</t>
  </si>
  <si>
    <t>VĚK NEJMLADŠÍHO</t>
  </si>
  <si>
    <t>VĚK NEJSTARŠÍHO</t>
  </si>
  <si>
    <t>DNEŠNÍ DATUM</t>
  </si>
  <si>
    <t>Věk 5</t>
  </si>
  <si>
    <t>Věk 4</t>
  </si>
  <si>
    <t>Věk 3</t>
  </si>
  <si>
    <t>Věk 2</t>
  </si>
  <si>
    <t>Věk 1</t>
  </si>
  <si>
    <t>Věk účastníků</t>
  </si>
  <si>
    <t>Narozeniny</t>
  </si>
  <si>
    <t>Dalibor</t>
  </si>
  <si>
    <t>Eliška</t>
  </si>
  <si>
    <t>Den</t>
  </si>
  <si>
    <t>Příchod</t>
  </si>
  <si>
    <t>Odchod</t>
  </si>
  <si>
    <t>Doba</t>
  </si>
  <si>
    <t>po</t>
  </si>
  <si>
    <t>út</t>
  </si>
  <si>
    <t>st</t>
  </si>
  <si>
    <t>čt</t>
  </si>
  <si>
    <t>pá</t>
  </si>
  <si>
    <t>Celkem</t>
  </si>
  <si>
    <t>DRNOVSKÁ</t>
  </si>
  <si>
    <t>Ema</t>
  </si>
  <si>
    <t>NOVÁČEK</t>
  </si>
  <si>
    <t>Teodor</t>
  </si>
  <si>
    <t>MAJER</t>
  </si>
  <si>
    <t>Otmar</t>
  </si>
  <si>
    <t>BURGET</t>
  </si>
  <si>
    <t>Radek</t>
  </si>
  <si>
    <t>KOLOUCHOVÁ</t>
  </si>
  <si>
    <t>Vladěna</t>
  </si>
  <si>
    <t>SVOBODA</t>
  </si>
  <si>
    <t>Bedřich</t>
  </si>
  <si>
    <t>BOBALÍKOVÁ</t>
  </si>
  <si>
    <t>Antonie</t>
  </si>
  <si>
    <t>MIKULÁŠKOVÁ</t>
  </si>
  <si>
    <t>Albína</t>
  </si>
  <si>
    <t>OUTLÁ</t>
  </si>
  <si>
    <t>Cecílie</t>
  </si>
  <si>
    <t>DRAHOŠOVÁ</t>
  </si>
  <si>
    <t>Justýna</t>
  </si>
  <si>
    <t>COUFAL</t>
  </si>
  <si>
    <t>Prokop</t>
  </si>
  <si>
    <t>R. Č.</t>
  </si>
  <si>
    <t>Rodné číslo:</t>
  </si>
  <si>
    <t>Pořadí</t>
  </si>
  <si>
    <t>Celkem bodů</t>
  </si>
  <si>
    <t>3. kolo</t>
  </si>
  <si>
    <t>2. kolo</t>
  </si>
  <si>
    <t>1. kolo</t>
  </si>
  <si>
    <t>Výsledková listina</t>
  </si>
  <si>
    <t>body</t>
  </si>
  <si>
    <t>Sokolov 1</t>
  </si>
  <si>
    <t>Karvinská</t>
  </si>
  <si>
    <t>ŽVEJKALOVÁ</t>
  </si>
  <si>
    <t>Adéla</t>
  </si>
  <si>
    <t>Vimperk</t>
  </si>
  <si>
    <t>Keltičkova</t>
  </si>
  <si>
    <t>ŽŮREK</t>
  </si>
  <si>
    <t>Adolf</t>
  </si>
  <si>
    <t>Šternberk 1</t>
  </si>
  <si>
    <t>Alšovo náměstí</t>
  </si>
  <si>
    <t>ŽUPNÍKOVÁ</t>
  </si>
  <si>
    <t>Anežka</t>
  </si>
  <si>
    <t>Bílovice nad Svitavou</t>
  </si>
  <si>
    <t>Bachmačská</t>
  </si>
  <si>
    <t>ŽUPANIČOVÁ</t>
  </si>
  <si>
    <t>Apolena</t>
  </si>
  <si>
    <t>Kamenice nad Lipou</t>
  </si>
  <si>
    <t>Bieblova</t>
  </si>
  <si>
    <t>ŽUFOVÁ</t>
  </si>
  <si>
    <t>Beáta</t>
  </si>
  <si>
    <t>Drahany</t>
  </si>
  <si>
    <t>Denisova</t>
  </si>
  <si>
    <t>ŽOVÍN</t>
  </si>
  <si>
    <t>Boleslav</t>
  </si>
  <si>
    <t>Osoblaha</t>
  </si>
  <si>
    <t>Gregorova</t>
  </si>
  <si>
    <t>ŽONDECKÝ</t>
  </si>
  <si>
    <t>Špindlerův Mlýn</t>
  </si>
  <si>
    <t>Jindřichova</t>
  </si>
  <si>
    <t>ŽOLDA</t>
  </si>
  <si>
    <t>František</t>
  </si>
  <si>
    <t>Lomnice u Tišnova</t>
  </si>
  <si>
    <t>Staňkova</t>
  </si>
  <si>
    <t>ŽOFČÍN</t>
  </si>
  <si>
    <t>Všelibice</t>
  </si>
  <si>
    <t>Vratimovská</t>
  </si>
  <si>
    <t>ŽLUTÝ</t>
  </si>
  <si>
    <t>Lubor</t>
  </si>
  <si>
    <t>Jičín 1</t>
  </si>
  <si>
    <t>Ľudovíta Štúra</t>
  </si>
  <si>
    <t>ŽLEBSKÁ</t>
  </si>
  <si>
    <t>Rožmitál pod Třemšínem</t>
  </si>
  <si>
    <t>nám. Gen. Svobody</t>
  </si>
  <si>
    <t>ŽIŽKOVSKÝ</t>
  </si>
  <si>
    <t>Radim</t>
  </si>
  <si>
    <t>Bílé Poličany</t>
  </si>
  <si>
    <t>Polská</t>
  </si>
  <si>
    <t>ŽIVOTSKÝ</t>
  </si>
  <si>
    <t>Štěpán</t>
  </si>
  <si>
    <t>Kralovice</t>
  </si>
  <si>
    <t>Krásnopolská</t>
  </si>
  <si>
    <t>ŽIVNÁ</t>
  </si>
  <si>
    <t>Věra</t>
  </si>
  <si>
    <t>Divišov</t>
  </si>
  <si>
    <t>Kostelní náměstí</t>
  </si>
  <si>
    <t>ŽITNÝ</t>
  </si>
  <si>
    <t>Vendelín</t>
  </si>
  <si>
    <t>Nová Bystřice</t>
  </si>
  <si>
    <t>ŽITNÍK</t>
  </si>
  <si>
    <t>Alexandr</t>
  </si>
  <si>
    <t>Bělkovice-Lašťany</t>
  </si>
  <si>
    <t>Studentská</t>
  </si>
  <si>
    <t>ŽELEZNÍKOVÁ</t>
  </si>
  <si>
    <t>Judita</t>
  </si>
  <si>
    <t>Mikulov na Moravě</t>
  </si>
  <si>
    <t>Horní</t>
  </si>
  <si>
    <t>ŽELEZNÁ</t>
  </si>
  <si>
    <t>Edita</t>
  </si>
  <si>
    <t>Dobruška</t>
  </si>
  <si>
    <t>Briketářská</t>
  </si>
  <si>
    <t>ZVONEK</t>
  </si>
  <si>
    <t>Blažej</t>
  </si>
  <si>
    <t>Netvořice</t>
  </si>
  <si>
    <t>Střádalů</t>
  </si>
  <si>
    <t>ZEMÁNEK</t>
  </si>
  <si>
    <t>Hostouň u Prahy</t>
  </si>
  <si>
    <t>Syllabova</t>
  </si>
  <si>
    <t>ZEMAN</t>
  </si>
  <si>
    <t>Kamil</t>
  </si>
  <si>
    <t>Kolín 2</t>
  </si>
  <si>
    <t>Švermova</t>
  </si>
  <si>
    <t>ZDRÁHALOVÁ</t>
  </si>
  <si>
    <t>Nový Bydžov</t>
  </si>
  <si>
    <t>Edisonova</t>
  </si>
  <si>
    <t>ZDAŘIL</t>
  </si>
  <si>
    <t>Ctirad</t>
  </si>
  <si>
    <t>Hluboká nad Vltavou</t>
  </si>
  <si>
    <t>Hollarova</t>
  </si>
  <si>
    <t>ZBOŘIL</t>
  </si>
  <si>
    <t>Dušan</t>
  </si>
  <si>
    <t>Běhařovice</t>
  </si>
  <si>
    <t>Přemyslovců</t>
  </si>
  <si>
    <t>ZBOCHOVÁ</t>
  </si>
  <si>
    <t>Hedvika</t>
  </si>
  <si>
    <t>Velemín</t>
  </si>
  <si>
    <t>Místecká</t>
  </si>
  <si>
    <t>ZÁVODSKÝ</t>
  </si>
  <si>
    <t>Luže</t>
  </si>
  <si>
    <t>Rajská</t>
  </si>
  <si>
    <t>ZAVILOVÁ</t>
  </si>
  <si>
    <t>Ilona</t>
  </si>
  <si>
    <t>Starý Kolín</t>
  </si>
  <si>
    <t>Havlíčkovo nábřeží</t>
  </si>
  <si>
    <t>ZÁLUSKÁ</t>
  </si>
  <si>
    <t>Dobromila</t>
  </si>
  <si>
    <t>Jeseník 1</t>
  </si>
  <si>
    <t>Rychvaldská</t>
  </si>
  <si>
    <t>ZACH</t>
  </si>
  <si>
    <t>Ivan</t>
  </si>
  <si>
    <t>Mitrovická</t>
  </si>
  <si>
    <t>WINKLER</t>
  </si>
  <si>
    <t>Vratislav</t>
  </si>
  <si>
    <t>Dobříš</t>
  </si>
  <si>
    <t>Svinovská</t>
  </si>
  <si>
    <t>WINKEL</t>
  </si>
  <si>
    <t>Julius</t>
  </si>
  <si>
    <t>Stará Paka</t>
  </si>
  <si>
    <t>Slavíčkova</t>
  </si>
  <si>
    <t>WIND</t>
  </si>
  <si>
    <t>Benešov u Semil</t>
  </si>
  <si>
    <t>Velká</t>
  </si>
  <si>
    <t>WILSNEROVÁ</t>
  </si>
  <si>
    <t>Liliana</t>
  </si>
  <si>
    <t>Teplá u Toužimě</t>
  </si>
  <si>
    <t>Koblovská</t>
  </si>
  <si>
    <t>WERNER</t>
  </si>
  <si>
    <t>Matouš</t>
  </si>
  <si>
    <t>Ruda nad Moravou</t>
  </si>
  <si>
    <t>Francouzská</t>
  </si>
  <si>
    <t>VYVLEČKOVÁ</t>
  </si>
  <si>
    <t>Dagmar</t>
  </si>
  <si>
    <t>Hořičky</t>
  </si>
  <si>
    <t>Španihelova</t>
  </si>
  <si>
    <t>VRBACKÁ</t>
  </si>
  <si>
    <t>Kateřina</t>
  </si>
  <si>
    <t>Zbiroh</t>
  </si>
  <si>
    <t>Pikartská</t>
  </si>
  <si>
    <t>VONDRÁKOVÁ</t>
  </si>
  <si>
    <t>Soňa</t>
  </si>
  <si>
    <t>Hronov 1</t>
  </si>
  <si>
    <t>Těšínská</t>
  </si>
  <si>
    <t>VONDRÁČKOVÁ</t>
  </si>
  <si>
    <t>Klaudie</t>
  </si>
  <si>
    <t>Bílovec 1</t>
  </si>
  <si>
    <t>Kratochvílova</t>
  </si>
  <si>
    <t>Dvůr Králové nad Labem 1</t>
  </si>
  <si>
    <t>Plzeňská</t>
  </si>
  <si>
    <t>VONDERKOVÁ</t>
  </si>
  <si>
    <t>Stela</t>
  </si>
  <si>
    <t>Bezno</t>
  </si>
  <si>
    <t>Novoveská</t>
  </si>
  <si>
    <t>VOLNÝ</t>
  </si>
  <si>
    <t>Rostislav</t>
  </si>
  <si>
    <t>Besednice</t>
  </si>
  <si>
    <t>VOJTEK</t>
  </si>
  <si>
    <t>Pardubice 2</t>
  </si>
  <si>
    <t>Porubská</t>
  </si>
  <si>
    <t>VOJÁČEK</t>
  </si>
  <si>
    <t>Tadeáš</t>
  </si>
  <si>
    <t>Vyskytná nad Jihlavou</t>
  </si>
  <si>
    <t>Mariánskohorská</t>
  </si>
  <si>
    <t>VLČEK</t>
  </si>
  <si>
    <t>Vítězslav</t>
  </si>
  <si>
    <t>Mladá Vožice</t>
  </si>
  <si>
    <t>Umělecká</t>
  </si>
  <si>
    <t>VLACHOVÁ</t>
  </si>
  <si>
    <t>Laura</t>
  </si>
  <si>
    <t>Katusice</t>
  </si>
  <si>
    <t>Milíčova</t>
  </si>
  <si>
    <t>VÍZNER</t>
  </si>
  <si>
    <t>Strojetice</t>
  </si>
  <si>
    <t>Kpt. Vajdy</t>
  </si>
  <si>
    <t>VÍTKOVÁ</t>
  </si>
  <si>
    <t>Milena</t>
  </si>
  <si>
    <t>Bohuslava Martinů</t>
  </si>
  <si>
    <t>Berta</t>
  </si>
  <si>
    <t>Týn nad Vltavou 1</t>
  </si>
  <si>
    <t>Hradní náměstí</t>
  </si>
  <si>
    <t>VÍTEČEK</t>
  </si>
  <si>
    <t>Emanuel</t>
  </si>
  <si>
    <t>Porážková</t>
  </si>
  <si>
    <t>VITÁSKOVÁ</t>
  </si>
  <si>
    <t>Štěpánka</t>
  </si>
  <si>
    <t>Dolní Kralovice</t>
  </si>
  <si>
    <t>Na Liščině</t>
  </si>
  <si>
    <t>Jilemnice</t>
  </si>
  <si>
    <t>Sládkova</t>
  </si>
  <si>
    <t>VINKLÁREK</t>
  </si>
  <si>
    <t>Jáchym</t>
  </si>
  <si>
    <t>Police nad Metují</t>
  </si>
  <si>
    <t>nám. Boženy Němcové</t>
  </si>
  <si>
    <t>VIKTORINOVÁ</t>
  </si>
  <si>
    <t>Radana</t>
  </si>
  <si>
    <t>Most 1</t>
  </si>
  <si>
    <t>Švabinského</t>
  </si>
  <si>
    <t>VERBICKÝ</t>
  </si>
  <si>
    <t>Kazimir</t>
  </si>
  <si>
    <t>Pacov</t>
  </si>
  <si>
    <t>Martinovská</t>
  </si>
  <si>
    <t>VELEBNÁ</t>
  </si>
  <si>
    <t>Nataša</t>
  </si>
  <si>
    <t>Nejdek 1</t>
  </si>
  <si>
    <t>Klečkova</t>
  </si>
  <si>
    <t>VAVRČÍK</t>
  </si>
  <si>
    <t>Bouzov</t>
  </si>
  <si>
    <t>Mongolská</t>
  </si>
  <si>
    <t>VÁVRA</t>
  </si>
  <si>
    <t>Ondřej</t>
  </si>
  <si>
    <t>Dačice</t>
  </si>
  <si>
    <t>Dr. Martínka</t>
  </si>
  <si>
    <t>Bronislav</t>
  </si>
  <si>
    <t>Doksy</t>
  </si>
  <si>
    <t>Lidická</t>
  </si>
  <si>
    <t>VAVERKA</t>
  </si>
  <si>
    <t>Miroslava</t>
  </si>
  <si>
    <t>Batelov</t>
  </si>
  <si>
    <t>Masarykovo náměstí</t>
  </si>
  <si>
    <t>VATRSOVÁ</t>
  </si>
  <si>
    <t>Nela</t>
  </si>
  <si>
    <t>Planá u Mariánských Lázní</t>
  </si>
  <si>
    <t>Na Obvodu</t>
  </si>
  <si>
    <t>VAŠÍČEK</t>
  </si>
  <si>
    <t>V Zahradách</t>
  </si>
  <si>
    <t>VÁŇOVÁ</t>
  </si>
  <si>
    <t>Leona</t>
  </si>
  <si>
    <t>Třešť</t>
  </si>
  <si>
    <t>Mlýnská</t>
  </si>
  <si>
    <t>VÁLKOVÁ</t>
  </si>
  <si>
    <t>Olga</t>
  </si>
  <si>
    <t>Stachy</t>
  </si>
  <si>
    <t>Verdunská</t>
  </si>
  <si>
    <t>VALENTOVÁ</t>
  </si>
  <si>
    <t>Světlá nad Sázavou</t>
  </si>
  <si>
    <t>Cihelní</t>
  </si>
  <si>
    <t>VÁLEK</t>
  </si>
  <si>
    <t>Bohdan</t>
  </si>
  <si>
    <t>Benecko</t>
  </si>
  <si>
    <t>V Korunce</t>
  </si>
  <si>
    <t>URBANOVÁ</t>
  </si>
  <si>
    <t>Lenka</t>
  </si>
  <si>
    <t>Kopidlno</t>
  </si>
  <si>
    <t>Příměstská</t>
  </si>
  <si>
    <t>URBÁNKOVÁ</t>
  </si>
  <si>
    <t>Helena</t>
  </si>
  <si>
    <t>Kolinec</t>
  </si>
  <si>
    <t>Zimmlerova</t>
  </si>
  <si>
    <t>ÚLEHLOVÁ</t>
  </si>
  <si>
    <t>Bílá Třemešná</t>
  </si>
  <si>
    <t>Plechanovova</t>
  </si>
  <si>
    <t>UHLÍŘOVÁ</t>
  </si>
  <si>
    <t>Stanislava</t>
  </si>
  <si>
    <t>Batňovice</t>
  </si>
  <si>
    <t>Hladnovská</t>
  </si>
  <si>
    <t>Doubravka</t>
  </si>
  <si>
    <t>Heřmaničky</t>
  </si>
  <si>
    <t>Kolejní</t>
  </si>
  <si>
    <t>TŮMA</t>
  </si>
  <si>
    <t>Alan</t>
  </si>
  <si>
    <t>Netolice</t>
  </si>
  <si>
    <t>Aleje</t>
  </si>
  <si>
    <t>TROJANOVÁ</t>
  </si>
  <si>
    <t>Aneta</t>
  </si>
  <si>
    <t>Liteň</t>
  </si>
  <si>
    <t>Sokolská třída</t>
  </si>
  <si>
    <t>TRNKOVÁ</t>
  </si>
  <si>
    <t>Jaroslava</t>
  </si>
  <si>
    <t>Záhumenní</t>
  </si>
  <si>
    <t>TRÁVNÍČKOVÁ</t>
  </si>
  <si>
    <t>Mahulena</t>
  </si>
  <si>
    <t>Kutná Hora 1</t>
  </si>
  <si>
    <t>Zeyerova</t>
  </si>
  <si>
    <t>TOUŽIMSKÁ</t>
  </si>
  <si>
    <t>Mariana</t>
  </si>
  <si>
    <t>Prosiměřice</t>
  </si>
  <si>
    <t>Dr. Slabihoudka</t>
  </si>
  <si>
    <t>TOTH</t>
  </si>
  <si>
    <t>Bruno</t>
  </si>
  <si>
    <t>Svitavy 2</t>
  </si>
  <si>
    <t>Dostojevského</t>
  </si>
  <si>
    <t>TORNOVÁ</t>
  </si>
  <si>
    <t>Božena</t>
  </si>
  <si>
    <t>Dr. Malého</t>
  </si>
  <si>
    <t>TOMEŠOVÁ</t>
  </si>
  <si>
    <t>Brigita</t>
  </si>
  <si>
    <t>Chotěboř</t>
  </si>
  <si>
    <t>Na Najmanské</t>
  </si>
  <si>
    <t>TOMEŠ</t>
  </si>
  <si>
    <t>Beroun 1</t>
  </si>
  <si>
    <t>TOMEK</t>
  </si>
  <si>
    <t>Maxmilián</t>
  </si>
  <si>
    <t>Úpice</t>
  </si>
  <si>
    <t>Heřmanická</t>
  </si>
  <si>
    <t>TLČÍKOVÁ</t>
  </si>
  <si>
    <t>Dorota</t>
  </si>
  <si>
    <t>nám. Republiky</t>
  </si>
  <si>
    <t>TELIČKA</t>
  </si>
  <si>
    <t>Radoslav</t>
  </si>
  <si>
    <t>Klatovy 1</t>
  </si>
  <si>
    <t>Na Hradbách</t>
  </si>
  <si>
    <t>TĚCHOVSKÝ</t>
  </si>
  <si>
    <t>Pankrác</t>
  </si>
  <si>
    <t>Náchod 1</t>
  </si>
  <si>
    <t>Čs. legií</t>
  </si>
  <si>
    <t>TAUŠ</t>
  </si>
  <si>
    <t>Bohuslav</t>
  </si>
  <si>
    <t>Chlumec nad Cidlinou</t>
  </si>
  <si>
    <t>Bedřicha Nikodema</t>
  </si>
  <si>
    <t>ŠVECOVÁ</t>
  </si>
  <si>
    <t>Bratronice</t>
  </si>
  <si>
    <t>Solná</t>
  </si>
  <si>
    <t>ŠTĚRBA</t>
  </si>
  <si>
    <t>Jeroným</t>
  </si>
  <si>
    <t>Bezdružice</t>
  </si>
  <si>
    <t>nám. Svatopluka Čecha</t>
  </si>
  <si>
    <t>ŠOMÍK</t>
  </si>
  <si>
    <t>Radovan</t>
  </si>
  <si>
    <t>Letovice</t>
  </si>
  <si>
    <t>Blanická</t>
  </si>
  <si>
    <t>ŠMEHLÍK</t>
  </si>
  <si>
    <t>Benedikt</t>
  </si>
  <si>
    <t>Zahradní</t>
  </si>
  <si>
    <t>ŠIROKÁ</t>
  </si>
  <si>
    <t>Magdaléna</t>
  </si>
  <si>
    <t>Blatná</t>
  </si>
  <si>
    <t>ŠÍMOVÁ</t>
  </si>
  <si>
    <t>Oldřiška</t>
  </si>
  <si>
    <t>Velké Meziříčí</t>
  </si>
  <si>
    <t>Dlouhá</t>
  </si>
  <si>
    <t>ŠIMEK</t>
  </si>
  <si>
    <t>Bonifác</t>
  </si>
  <si>
    <t>Plasy</t>
  </si>
  <si>
    <t>Bílovecká</t>
  </si>
  <si>
    <t>Cholina</t>
  </si>
  <si>
    <t>STRÁNSKÁ</t>
  </si>
  <si>
    <t>Vilma</t>
  </si>
  <si>
    <t>Louny 1</t>
  </si>
  <si>
    <t>Junácká</t>
  </si>
  <si>
    <t>STRACHOVÁ</t>
  </si>
  <si>
    <t>Gita</t>
  </si>
  <si>
    <t>Bernartice u Trutnova</t>
  </si>
  <si>
    <t>STOJKA</t>
  </si>
  <si>
    <t>Broumov 1</t>
  </si>
  <si>
    <t>Valchařská</t>
  </si>
  <si>
    <t>STARÝ</t>
  </si>
  <si>
    <t>Sušice 1</t>
  </si>
  <si>
    <t>SOVÁK</t>
  </si>
  <si>
    <t>Tibor</t>
  </si>
  <si>
    <t>Bechlín</t>
  </si>
  <si>
    <t>Pstruží</t>
  </si>
  <si>
    <t>SOJKA</t>
  </si>
  <si>
    <t>Hynek</t>
  </si>
  <si>
    <t>Klobuky v Čechách</t>
  </si>
  <si>
    <t>SOCHOR</t>
  </si>
  <si>
    <t>Václav</t>
  </si>
  <si>
    <t>Domažlice 1</t>
  </si>
  <si>
    <t>nám. Jurije Gagarina</t>
  </si>
  <si>
    <t>SOBOTKA</t>
  </si>
  <si>
    <t>Radomír</t>
  </si>
  <si>
    <t>Bernartice u Milevska</t>
  </si>
  <si>
    <t>SNĚŽNÝ</t>
  </si>
  <si>
    <t>Valdemar</t>
  </si>
  <si>
    <t>Dolany u Olomouce</t>
  </si>
  <si>
    <t>Světlovská</t>
  </si>
  <si>
    <t>SMIŘICKÁ</t>
  </si>
  <si>
    <t>Julie</t>
  </si>
  <si>
    <t>Pecka</t>
  </si>
  <si>
    <t>Sládečkova</t>
  </si>
  <si>
    <t>SLOVÁČKOVÁ</t>
  </si>
  <si>
    <t>Izabela</t>
  </si>
  <si>
    <t>Kamenice</t>
  </si>
  <si>
    <t>Balcarova</t>
  </si>
  <si>
    <t>SLOVÁČEK</t>
  </si>
  <si>
    <t>Artur</t>
  </si>
  <si>
    <t>Čerčany</t>
  </si>
  <si>
    <t>Moravská</t>
  </si>
  <si>
    <t>SLIČEK</t>
  </si>
  <si>
    <t>Oskar</t>
  </si>
  <si>
    <t>Olomouc 9</t>
  </si>
  <si>
    <t>Střelniční</t>
  </si>
  <si>
    <t>SKŘIVÁNEK</t>
  </si>
  <si>
    <t>Úsov</t>
  </si>
  <si>
    <t>nám. Jana Nerudy</t>
  </si>
  <si>
    <t>SKOPALOVÁ</t>
  </si>
  <si>
    <t>Běstvina</t>
  </si>
  <si>
    <t>SKÁCELOVÁ</t>
  </si>
  <si>
    <t>Miloslava</t>
  </si>
  <si>
    <t>Rudíkov</t>
  </si>
  <si>
    <t>Hlubinská</t>
  </si>
  <si>
    <t>SILÁČEK</t>
  </si>
  <si>
    <t>Drahoslav</t>
  </si>
  <si>
    <t>Staré Hamry</t>
  </si>
  <si>
    <t>Palkovského</t>
  </si>
  <si>
    <t>SEDLÁČKOVÁ</t>
  </si>
  <si>
    <t>Silvie</t>
  </si>
  <si>
    <t>Trutnov 1</t>
  </si>
  <si>
    <t>Žofínská</t>
  </si>
  <si>
    <t>SÁBLÍKOVÁ</t>
  </si>
  <si>
    <t>Marta</t>
  </si>
  <si>
    <t>Prachatice</t>
  </si>
  <si>
    <t>ŘEHKOVÁ</t>
  </si>
  <si>
    <t>Agáta</t>
  </si>
  <si>
    <t>Mojmírovců</t>
  </si>
  <si>
    <t>ŘEHKA</t>
  </si>
  <si>
    <t>Zbyněk</t>
  </si>
  <si>
    <t>ŘEHÁKOVÁ</t>
  </si>
  <si>
    <t>Žofie</t>
  </si>
  <si>
    <t>Jevíčko</t>
  </si>
  <si>
    <t>RYCHNOVSKÁ</t>
  </si>
  <si>
    <t>Mariánské Lázně 1</t>
  </si>
  <si>
    <t>Antonína Macka</t>
  </si>
  <si>
    <t>RYCHLÍKOVÁ</t>
  </si>
  <si>
    <t>Anna</t>
  </si>
  <si>
    <t>Bezvěrov</t>
  </si>
  <si>
    <t>Ostravská</t>
  </si>
  <si>
    <t>RYBÁKOVÁ</t>
  </si>
  <si>
    <t>Sabina</t>
  </si>
  <si>
    <t>Lechowiczova</t>
  </si>
  <si>
    <t>RYBÁČEK</t>
  </si>
  <si>
    <t>Miroslav</t>
  </si>
  <si>
    <t>Bystřice u Benešova</t>
  </si>
  <si>
    <t>nám. Vítězslava Nováka</t>
  </si>
  <si>
    <t>RŮŽIČKOVÁ</t>
  </si>
  <si>
    <t>Renáta</t>
  </si>
  <si>
    <t>Baška</t>
  </si>
  <si>
    <t>Harantova</t>
  </si>
  <si>
    <t>RUBÁČOVÁ</t>
  </si>
  <si>
    <t>Diana</t>
  </si>
  <si>
    <t>Dvorce u Bruntálu</t>
  </si>
  <si>
    <t>Pohraniční</t>
  </si>
  <si>
    <t>ROZEHNAL</t>
  </si>
  <si>
    <t>Zelená</t>
  </si>
  <si>
    <t>ROUBAL</t>
  </si>
  <si>
    <t>Marek</t>
  </si>
  <si>
    <t>Jesenice u Rakovníka</t>
  </si>
  <si>
    <t>Chemická</t>
  </si>
  <si>
    <t>ROCHOVANSKÁ</t>
  </si>
  <si>
    <t>Evelína</t>
  </si>
  <si>
    <t>Milovice nad Labem 1</t>
  </si>
  <si>
    <t>Tolstého</t>
  </si>
  <si>
    <t>ROCHLA</t>
  </si>
  <si>
    <t>Klement</t>
  </si>
  <si>
    <t>Smiřice</t>
  </si>
  <si>
    <t>Tyršova</t>
  </si>
  <si>
    <t>REZKOVÁ</t>
  </si>
  <si>
    <t>Květa</t>
  </si>
  <si>
    <t>Kroměříž 1</t>
  </si>
  <si>
    <t>Pod Tratí</t>
  </si>
  <si>
    <t>REMUNDOVÁ</t>
  </si>
  <si>
    <t>Světlana</t>
  </si>
  <si>
    <t>Švihov</t>
  </si>
  <si>
    <t>RAŠKOVÁ</t>
  </si>
  <si>
    <t>Anděla</t>
  </si>
  <si>
    <t>Jindřichov u Krnova</t>
  </si>
  <si>
    <t>Kosmonautů</t>
  </si>
  <si>
    <t>RANDLÍSKOVÁ</t>
  </si>
  <si>
    <t>Bílé Podolí</t>
  </si>
  <si>
    <t>Polanecká</t>
  </si>
  <si>
    <t>RAK</t>
  </si>
  <si>
    <t>Štefan</t>
  </si>
  <si>
    <t>Vápno u Přelouče</t>
  </si>
  <si>
    <t>Poštovní</t>
  </si>
  <si>
    <t>PYTELOVÁ</t>
  </si>
  <si>
    <t>Tamara</t>
  </si>
  <si>
    <t>Kaplice 1</t>
  </si>
  <si>
    <t>Ruskova</t>
  </si>
  <si>
    <t>PŘÍVAROVÁ</t>
  </si>
  <si>
    <t>Iva</t>
  </si>
  <si>
    <t>Stonařov</t>
  </si>
  <si>
    <t>Zborovská</t>
  </si>
  <si>
    <t>PŘIKRYLOVÁ</t>
  </si>
  <si>
    <t>Marcela</t>
  </si>
  <si>
    <t>Lysice</t>
  </si>
  <si>
    <t>Jaromíra Matuška</t>
  </si>
  <si>
    <t>PŘÍHODA</t>
  </si>
  <si>
    <t>Ferdinand</t>
  </si>
  <si>
    <t>Libáň</t>
  </si>
  <si>
    <t>Brandlova</t>
  </si>
  <si>
    <t>POŽÁROVÁ</t>
  </si>
  <si>
    <t>Blanka</t>
  </si>
  <si>
    <t>Prokešovo náměstí</t>
  </si>
  <si>
    <t>POSPÍŠILOVÁ</t>
  </si>
  <si>
    <t>Taťána</t>
  </si>
  <si>
    <t>Nový Bor</t>
  </si>
  <si>
    <t>Komerční</t>
  </si>
  <si>
    <t>POSPÍCHAL</t>
  </si>
  <si>
    <t>Albert</t>
  </si>
  <si>
    <t>Soukenická</t>
  </si>
  <si>
    <t>POLÍVKA</t>
  </si>
  <si>
    <t>Jindřich</t>
  </si>
  <si>
    <t>Benešov nad Černou</t>
  </si>
  <si>
    <t>Veleslavínova</t>
  </si>
  <si>
    <t>POLESNÁ</t>
  </si>
  <si>
    <t>Libuše</t>
  </si>
  <si>
    <t>Matiční</t>
  </si>
  <si>
    <t>POLEDSKÝ</t>
  </si>
  <si>
    <t>Vladislav</t>
  </si>
  <si>
    <t>Bečváry</t>
  </si>
  <si>
    <t>Husovo náměstí</t>
  </si>
  <si>
    <t>POLAŠTÍKOVÁ</t>
  </si>
  <si>
    <t>Erika</t>
  </si>
  <si>
    <t>Slavonice</t>
  </si>
  <si>
    <t>Sokolovská</t>
  </si>
  <si>
    <t>POCHYLÝ</t>
  </si>
  <si>
    <t>Jaroslav</t>
  </si>
  <si>
    <t>Mariánské náměstí</t>
  </si>
  <si>
    <t>PLÁŠILOVÁ</t>
  </si>
  <si>
    <t>Naděžda</t>
  </si>
  <si>
    <t>Halasova</t>
  </si>
  <si>
    <t>PIVOVARNÍKOVÁ</t>
  </si>
  <si>
    <t>Denisa</t>
  </si>
  <si>
    <t>Miletín</t>
  </si>
  <si>
    <t>Novinářská</t>
  </si>
  <si>
    <t>PÍSECKÁ</t>
  </si>
  <si>
    <t>Romana</t>
  </si>
  <si>
    <t>Kubínova</t>
  </si>
  <si>
    <t>PINDEŠOVÁ</t>
  </si>
  <si>
    <t>Viktorie</t>
  </si>
  <si>
    <t>Bítov</t>
  </si>
  <si>
    <t>Na Karolíně</t>
  </si>
  <si>
    <t>PILNÁ</t>
  </si>
  <si>
    <t>Zora</t>
  </si>
  <si>
    <t>Turnov 1</t>
  </si>
  <si>
    <t>S. K. Neumanna</t>
  </si>
  <si>
    <t>PETŘÍKOVÁ</t>
  </si>
  <si>
    <t>Ivana</t>
  </si>
  <si>
    <t>Malšice</t>
  </si>
  <si>
    <t>Michálkovická</t>
  </si>
  <si>
    <t>PETRUŠÍKOVÁ</t>
  </si>
  <si>
    <t>Nora</t>
  </si>
  <si>
    <t>Velká Bíteš</t>
  </si>
  <si>
    <t>Nad Porubkou</t>
  </si>
  <si>
    <t>PELOUŠKOVÁ</t>
  </si>
  <si>
    <t>Fryštátská</t>
  </si>
  <si>
    <t>PAZDERKOVÁ</t>
  </si>
  <si>
    <t>Dana</t>
  </si>
  <si>
    <t>Králíky</t>
  </si>
  <si>
    <t>Pobialova</t>
  </si>
  <si>
    <t>PAVLOVÁ</t>
  </si>
  <si>
    <t>Svatava</t>
  </si>
  <si>
    <t>Bechyně</t>
  </si>
  <si>
    <t>Ostrčilova</t>
  </si>
  <si>
    <t>PAVLÍKOVÁ</t>
  </si>
  <si>
    <t>Chudobín</t>
  </si>
  <si>
    <t>Petřvaldská</t>
  </si>
  <si>
    <t>PAVÍLEK</t>
  </si>
  <si>
    <t>Soběslav</t>
  </si>
  <si>
    <t>Orlovská</t>
  </si>
  <si>
    <t>PÁSEK</t>
  </si>
  <si>
    <t>Řehoř</t>
  </si>
  <si>
    <t>Kostelní</t>
  </si>
  <si>
    <t>PANSKÝ</t>
  </si>
  <si>
    <t>Věnceslav</t>
  </si>
  <si>
    <t>Bavorov</t>
  </si>
  <si>
    <t>Lihovarská</t>
  </si>
  <si>
    <t>PÁNEK</t>
  </si>
  <si>
    <t>Vincenc</t>
  </si>
  <si>
    <t>Semily</t>
  </si>
  <si>
    <t>Na Desátém</t>
  </si>
  <si>
    <t>PALÍKOVÁ</t>
  </si>
  <si>
    <t>Zina</t>
  </si>
  <si>
    <t>Litomyšl</t>
  </si>
  <si>
    <t>Třebovická</t>
  </si>
  <si>
    <t>PÁLENÍKOVÁ</t>
  </si>
  <si>
    <t>Kristýna</t>
  </si>
  <si>
    <t>Dvorová</t>
  </si>
  <si>
    <t>Dvořákova</t>
  </si>
  <si>
    <t>OULEHLA</t>
  </si>
  <si>
    <t>Ctibor</t>
  </si>
  <si>
    <t>Bečov u Mostu</t>
  </si>
  <si>
    <t>Hraničky</t>
  </si>
  <si>
    <t>OTAVA</t>
  </si>
  <si>
    <t>OMASTA</t>
  </si>
  <si>
    <t>Malé Svatoňovice</t>
  </si>
  <si>
    <t>Hlavní třída</t>
  </si>
  <si>
    <t>OLEJNÍKOVÁ</t>
  </si>
  <si>
    <t>Drahomíra</t>
  </si>
  <si>
    <t>Zdice</t>
  </si>
  <si>
    <t>Hornopolní</t>
  </si>
  <si>
    <t>NOVOSAD</t>
  </si>
  <si>
    <t>Eduard</t>
  </si>
  <si>
    <t>Šenov u Ostravy</t>
  </si>
  <si>
    <t>Gorkého</t>
  </si>
  <si>
    <t>NOVÁKOVÁ</t>
  </si>
  <si>
    <t>Darja</t>
  </si>
  <si>
    <t>Tachov 1</t>
  </si>
  <si>
    <t>NOVÁK</t>
  </si>
  <si>
    <t>Fišerova</t>
  </si>
  <si>
    <t>Čestmír</t>
  </si>
  <si>
    <t>Chomutov 1</t>
  </si>
  <si>
    <t>Proskovická</t>
  </si>
  <si>
    <t>Na Lukách</t>
  </si>
  <si>
    <t>NOVÁ</t>
  </si>
  <si>
    <t>Žaneta</t>
  </si>
  <si>
    <t>Chýnov</t>
  </si>
  <si>
    <t>NIKOLA</t>
  </si>
  <si>
    <t>Alexej</t>
  </si>
  <si>
    <t>Žihle</t>
  </si>
  <si>
    <t>Dobrovského</t>
  </si>
  <si>
    <t>NEZBEDA</t>
  </si>
  <si>
    <t>Boris</t>
  </si>
  <si>
    <t>Bedihošť</t>
  </si>
  <si>
    <t>Chelčického</t>
  </si>
  <si>
    <t>NERADILOVÁ</t>
  </si>
  <si>
    <t>Ester</t>
  </si>
  <si>
    <t>Červená Voda 3</t>
  </si>
  <si>
    <t>Pod Bažantnicí</t>
  </si>
  <si>
    <t>NĚMEC</t>
  </si>
  <si>
    <t>Svatopluk</t>
  </si>
  <si>
    <t>Zlonice</t>
  </si>
  <si>
    <t>Koněvova</t>
  </si>
  <si>
    <t>NEJEDLÝ</t>
  </si>
  <si>
    <t>Dubí u Teplic 1</t>
  </si>
  <si>
    <t>Průběžná</t>
  </si>
  <si>
    <t>NEDBÁLEK</t>
  </si>
  <si>
    <t>Hanuš</t>
  </si>
  <si>
    <t>Rychnov nad Kněžnou</t>
  </si>
  <si>
    <t>Senovážná</t>
  </si>
  <si>
    <t>NEDBAL</t>
  </si>
  <si>
    <t>Ivo</t>
  </si>
  <si>
    <t>Liberec 1</t>
  </si>
  <si>
    <t>K Myslivně</t>
  </si>
  <si>
    <t>NEČAS</t>
  </si>
  <si>
    <t>Gustav</t>
  </si>
  <si>
    <t>Benešov u Prahy</t>
  </si>
  <si>
    <t>Jaklovecká</t>
  </si>
  <si>
    <t>NÁDENÍK</t>
  </si>
  <si>
    <t>Evžen</t>
  </si>
  <si>
    <t>Chotoviny</t>
  </si>
  <si>
    <t>Závodní</t>
  </si>
  <si>
    <t>MUSIL</t>
  </si>
  <si>
    <t>Marcel</t>
  </si>
  <si>
    <t>Hejnice</t>
  </si>
  <si>
    <t>MULLER</t>
  </si>
  <si>
    <t>Vlasta</t>
  </si>
  <si>
    <t>Bakov nad Jizerou</t>
  </si>
  <si>
    <t>Čujkovova</t>
  </si>
  <si>
    <t>MRÁZOVÁ</t>
  </si>
  <si>
    <t>Bohuslava</t>
  </si>
  <si>
    <t>Kostelec na Hané</t>
  </si>
  <si>
    <t>Krmelínská</t>
  </si>
  <si>
    <t>MOŽNÁR</t>
  </si>
  <si>
    <t>Věroslav</t>
  </si>
  <si>
    <t>Javorník u Jeseníku</t>
  </si>
  <si>
    <t>Michalské náměstí</t>
  </si>
  <si>
    <t>MOUDRÝ</t>
  </si>
  <si>
    <t>Vlastimil</t>
  </si>
  <si>
    <t>MONATOVÁ</t>
  </si>
  <si>
    <t>Alexandra</t>
  </si>
  <si>
    <t>Řevničov</t>
  </si>
  <si>
    <t>Horymírova</t>
  </si>
  <si>
    <t>MOJŽÍŠOVÁ</t>
  </si>
  <si>
    <t>MLYNÁŘ</t>
  </si>
  <si>
    <t>Vilém</t>
  </si>
  <si>
    <t>Rudník u Vrchlabí</t>
  </si>
  <si>
    <t>Vlachovo Březí</t>
  </si>
  <si>
    <t>Václava Jiřikovského</t>
  </si>
  <si>
    <t>MICHLÍČEK</t>
  </si>
  <si>
    <t>Leopold</t>
  </si>
  <si>
    <t>Toužim</t>
  </si>
  <si>
    <t>Na Hrázkách</t>
  </si>
  <si>
    <t>MICHÁLKOVÁ</t>
  </si>
  <si>
    <t>Patricie</t>
  </si>
  <si>
    <t>ČSL armády</t>
  </si>
  <si>
    <t>MEZNÍK</t>
  </si>
  <si>
    <t>Bohumír</t>
  </si>
  <si>
    <t>Mladá Boleslav 1</t>
  </si>
  <si>
    <t>MESÁROŠOVÁ</t>
  </si>
  <si>
    <t>Choceň 1</t>
  </si>
  <si>
    <t>MERTA</t>
  </si>
  <si>
    <t>Miloslav</t>
  </si>
  <si>
    <t>Nemocniční</t>
  </si>
  <si>
    <t>MENŠÍK</t>
  </si>
  <si>
    <t>Robert</t>
  </si>
  <si>
    <t>Bečov nad Teplou</t>
  </si>
  <si>
    <t>Husova</t>
  </si>
  <si>
    <t>MATŮŠŮ</t>
  </si>
  <si>
    <t>Erik</t>
  </si>
  <si>
    <t>Bělčice</t>
  </si>
  <si>
    <t>Sodná</t>
  </si>
  <si>
    <t>MAŠLÁŇ</t>
  </si>
  <si>
    <t>Jaromír</t>
  </si>
  <si>
    <t>Karla Svobody</t>
  </si>
  <si>
    <t>MARŠÁLOVÁ</t>
  </si>
  <si>
    <t>Hana</t>
  </si>
  <si>
    <t>Kvasice</t>
  </si>
  <si>
    <t>Škrobálkova</t>
  </si>
  <si>
    <t>MARŠÁLEK</t>
  </si>
  <si>
    <t>Ledeč nad Sázavou</t>
  </si>
  <si>
    <t>Sadová</t>
  </si>
  <si>
    <t>MARKOVÁ</t>
  </si>
  <si>
    <t>Iveta</t>
  </si>
  <si>
    <t>Ostrava 17</t>
  </si>
  <si>
    <t>Gen. Sochora</t>
  </si>
  <si>
    <t>MAJERČÍKOVÁ</t>
  </si>
  <si>
    <t>Darina</t>
  </si>
  <si>
    <t>Muglinovská</t>
  </si>
  <si>
    <t>LUSKOVÁ</t>
  </si>
  <si>
    <t>Valérie</t>
  </si>
  <si>
    <t>Janáčkova</t>
  </si>
  <si>
    <t>LOUPATSKÁ</t>
  </si>
  <si>
    <t>Evženie</t>
  </si>
  <si>
    <t>Horní Stropnice</t>
  </si>
  <si>
    <t>Jirská</t>
  </si>
  <si>
    <t>LOUDA</t>
  </si>
  <si>
    <t>Gabriel</t>
  </si>
  <si>
    <t>Domovská</t>
  </si>
  <si>
    <t>LÍSKA</t>
  </si>
  <si>
    <t>Bořivoj</t>
  </si>
  <si>
    <t>Ústí nad Labem 2</t>
  </si>
  <si>
    <t>LIPA</t>
  </si>
  <si>
    <t>Aleš</t>
  </si>
  <si>
    <t>Děčín 2</t>
  </si>
  <si>
    <t>Psohlavců</t>
  </si>
  <si>
    <t>LINHART</t>
  </si>
  <si>
    <t>Hugo</t>
  </si>
  <si>
    <t>Přelouč</t>
  </si>
  <si>
    <t>LIČKA</t>
  </si>
  <si>
    <t>Pyšely</t>
  </si>
  <si>
    <t>Erbenova</t>
  </si>
  <si>
    <t>LEFNER</t>
  </si>
  <si>
    <t>Čeněk</t>
  </si>
  <si>
    <t>Pelhřimov</t>
  </si>
  <si>
    <t>Muzejní</t>
  </si>
  <si>
    <t>LÁTAL</t>
  </si>
  <si>
    <t>Zikmund</t>
  </si>
  <si>
    <t>Miličín</t>
  </si>
  <si>
    <t>Družební</t>
  </si>
  <si>
    <t>LACKO</t>
  </si>
  <si>
    <t>Břetislav</t>
  </si>
  <si>
    <t>Čistá u Rakovníka</t>
  </si>
  <si>
    <t>Slívova</t>
  </si>
  <si>
    <t>KYTLICOVÁ</t>
  </si>
  <si>
    <t>Praha 113</t>
  </si>
  <si>
    <t>Výstavní</t>
  </si>
  <si>
    <t>KUŽELOVÁ</t>
  </si>
  <si>
    <t>Ludmila</t>
  </si>
  <si>
    <t>Pustkovecká</t>
  </si>
  <si>
    <t>KUŽELA</t>
  </si>
  <si>
    <t>Igor</t>
  </si>
  <si>
    <t>Jankov</t>
  </si>
  <si>
    <t>Jugoslávská</t>
  </si>
  <si>
    <t>KUZDASOVÁ</t>
  </si>
  <si>
    <t>Gabriela</t>
  </si>
  <si>
    <t>Havlíčkův Brod 1</t>
  </si>
  <si>
    <t>Gajdošova</t>
  </si>
  <si>
    <t>KUSALA</t>
  </si>
  <si>
    <t>Kasejovice</t>
  </si>
  <si>
    <t>KUNKARTOVÁ</t>
  </si>
  <si>
    <t>Pavlína</t>
  </si>
  <si>
    <t>Bystřice pod Hostýnem 1</t>
  </si>
  <si>
    <t>Poděbradova</t>
  </si>
  <si>
    <t>KUDRNOVÁ</t>
  </si>
  <si>
    <t>Šárka</t>
  </si>
  <si>
    <t>Bílina 1</t>
  </si>
  <si>
    <t>KUČERA</t>
  </si>
  <si>
    <t>Valentýn</t>
  </si>
  <si>
    <t>Rudná</t>
  </si>
  <si>
    <t>KŘIŽANOVÁ</t>
  </si>
  <si>
    <t>Irena</t>
  </si>
  <si>
    <t>Hlučínská</t>
  </si>
  <si>
    <t>KRONEROVÁ</t>
  </si>
  <si>
    <t>Drahoslava</t>
  </si>
  <si>
    <t>Pod Landekem</t>
  </si>
  <si>
    <t>KRNÁČ</t>
  </si>
  <si>
    <t>Svatoslav</t>
  </si>
  <si>
    <t>Úštěk</t>
  </si>
  <si>
    <t>Masná</t>
  </si>
  <si>
    <t>KREJČÍK</t>
  </si>
  <si>
    <t>Vladimír</t>
  </si>
  <si>
    <t>Heřmanův Městec</t>
  </si>
  <si>
    <t>KRATOCHVÍL</t>
  </si>
  <si>
    <t>Vladan</t>
  </si>
  <si>
    <t>KRÁSNÁ</t>
  </si>
  <si>
    <t>Oskava</t>
  </si>
  <si>
    <t>Janovská</t>
  </si>
  <si>
    <t>KRÁČEL</t>
  </si>
  <si>
    <t>Felix</t>
  </si>
  <si>
    <t>Benátky nad Jizerou 1</t>
  </si>
  <si>
    <t>U Hrůbků</t>
  </si>
  <si>
    <t>KOZÁK</t>
  </si>
  <si>
    <t>Kvido</t>
  </si>
  <si>
    <t>Lnáře</t>
  </si>
  <si>
    <t>Smetanovo náměstí</t>
  </si>
  <si>
    <t>KOVAŘÍKOVÁ</t>
  </si>
  <si>
    <t>Benetice</t>
  </si>
  <si>
    <t>Vrbická</t>
  </si>
  <si>
    <t>KOVÁŘ</t>
  </si>
  <si>
    <t>Luboš</t>
  </si>
  <si>
    <t>KOUŘILOVÁ</t>
  </si>
  <si>
    <t>Zlata</t>
  </si>
  <si>
    <t>Bohumínská</t>
  </si>
  <si>
    <t>Bernard</t>
  </si>
  <si>
    <t>Kelč</t>
  </si>
  <si>
    <t>KOUDELKOVÁ</t>
  </si>
  <si>
    <t>Anastázie</t>
  </si>
  <si>
    <t>Ivančice</t>
  </si>
  <si>
    <t>KOUDELKA</t>
  </si>
  <si>
    <t>Zbyšek</t>
  </si>
  <si>
    <t>Českobratrská</t>
  </si>
  <si>
    <t>KOTKOVÁ</t>
  </si>
  <si>
    <t>Bohumila</t>
  </si>
  <si>
    <t>Zastávka u Brna</t>
  </si>
  <si>
    <t>Balbínova</t>
  </si>
  <si>
    <t>KOŠÁREK</t>
  </si>
  <si>
    <t>Arnošt</t>
  </si>
  <si>
    <t>Blahoslavova</t>
  </si>
  <si>
    <t>KOPECKÁ</t>
  </si>
  <si>
    <t>Běla</t>
  </si>
  <si>
    <t>Vrbka</t>
  </si>
  <si>
    <t>KONEČNÁ</t>
  </si>
  <si>
    <t>Milevsko 1</t>
  </si>
  <si>
    <t>KOLSKÁ</t>
  </si>
  <si>
    <t>Otýlie</t>
  </si>
  <si>
    <t>Chrastava</t>
  </si>
  <si>
    <t>Neveklov</t>
  </si>
  <si>
    <t>Stojanovo náměstí</t>
  </si>
  <si>
    <t>KOLÍSKOVÁ</t>
  </si>
  <si>
    <t>Jolana</t>
  </si>
  <si>
    <t>Břasy 1</t>
  </si>
  <si>
    <t>KNECHT</t>
  </si>
  <si>
    <t>Oto</t>
  </si>
  <si>
    <t>Hořice v Podkrkonoší</t>
  </si>
  <si>
    <t>KLUSOVÁ</t>
  </si>
  <si>
    <t>Viola</t>
  </si>
  <si>
    <t>Veselá u Semil</t>
  </si>
  <si>
    <t>KLUKOVÁ</t>
  </si>
  <si>
    <t>Nikola</t>
  </si>
  <si>
    <t>Želeč u Tábora</t>
  </si>
  <si>
    <t>KLIKA</t>
  </si>
  <si>
    <t>Habartov</t>
  </si>
  <si>
    <t>KLÁSKOVÁ</t>
  </si>
  <si>
    <t>Oborného</t>
  </si>
  <si>
    <t>KLÁSEK</t>
  </si>
  <si>
    <t>Rudolf</t>
  </si>
  <si>
    <t>KELTSKÁ</t>
  </si>
  <si>
    <t>Adriana</t>
  </si>
  <si>
    <t>Hostomice pod Brdy</t>
  </si>
  <si>
    <t>KARÁSEK</t>
  </si>
  <si>
    <t>Mojmír</t>
  </si>
  <si>
    <t>Střevač</t>
  </si>
  <si>
    <t>Heleny Salichové</t>
  </si>
  <si>
    <t>Křižíkova</t>
  </si>
  <si>
    <t>KANTOROVÁ</t>
  </si>
  <si>
    <t>Miluše</t>
  </si>
  <si>
    <t>Havlíčkovo náměstí</t>
  </si>
  <si>
    <t>KALINA</t>
  </si>
  <si>
    <t>Dobroslav</t>
  </si>
  <si>
    <t>Varenská</t>
  </si>
  <si>
    <t>KADLECOVÁ</t>
  </si>
  <si>
    <t>Liběna</t>
  </si>
  <si>
    <t>Uhlířské Janovice</t>
  </si>
  <si>
    <t>Ječmínkova</t>
  </si>
  <si>
    <t>KADLČÍK</t>
  </si>
  <si>
    <t>Čechtice</t>
  </si>
  <si>
    <t>Železárenská</t>
  </si>
  <si>
    <t>JURNÁ</t>
  </si>
  <si>
    <t>Marina</t>
  </si>
  <si>
    <t>Třebelovice</t>
  </si>
  <si>
    <t>Cingrova</t>
  </si>
  <si>
    <t>JIŘÍČKOVÁ</t>
  </si>
  <si>
    <t>Bohdana</t>
  </si>
  <si>
    <t>Stodolní</t>
  </si>
  <si>
    <t>JÍLKOVÁ</t>
  </si>
  <si>
    <t>Johana</t>
  </si>
  <si>
    <t>Štěpánkovice</t>
  </si>
  <si>
    <t>Pavlovova</t>
  </si>
  <si>
    <t>Slavěna</t>
  </si>
  <si>
    <t>Soběchleby</t>
  </si>
  <si>
    <t>Opavská</t>
  </si>
  <si>
    <t>Růžena</t>
  </si>
  <si>
    <t>Sirotčí</t>
  </si>
  <si>
    <t>JAVOŘÍKOVÁ</t>
  </si>
  <si>
    <t>Ivona</t>
  </si>
  <si>
    <t>Moravská Třebová 1</t>
  </si>
  <si>
    <t>Pivovarská</t>
  </si>
  <si>
    <t>JÁNSKÝ</t>
  </si>
  <si>
    <t>Ostrava 16</t>
  </si>
  <si>
    <t>Gen. Hrušky</t>
  </si>
  <si>
    <t>JANÁČKOVÁ</t>
  </si>
  <si>
    <t>Daniela</t>
  </si>
  <si>
    <t>U Koupaliště</t>
  </si>
  <si>
    <t>CHYLÍKOVÁ</t>
  </si>
  <si>
    <t>Lada</t>
  </si>
  <si>
    <t>Hradec nad Moravicí</t>
  </si>
  <si>
    <t>Za Humny</t>
  </si>
  <si>
    <t>CHMELA</t>
  </si>
  <si>
    <t>Lumír</t>
  </si>
  <si>
    <t>Líbeznice</t>
  </si>
  <si>
    <t>Hasičská</t>
  </si>
  <si>
    <t>CHLUPOVÁ</t>
  </si>
  <si>
    <t>Dita</t>
  </si>
  <si>
    <t>Paskovská</t>
  </si>
  <si>
    <t>CHALOUPKOVÁ</t>
  </si>
  <si>
    <t>Nový Jičín 1</t>
  </si>
  <si>
    <t>Žerotínova</t>
  </si>
  <si>
    <t>HUDEČKOVÁ</t>
  </si>
  <si>
    <t>Markéta</t>
  </si>
  <si>
    <t>Kozolupy</t>
  </si>
  <si>
    <t>Horova</t>
  </si>
  <si>
    <t>HUBÁČEK</t>
  </si>
  <si>
    <t>Herbert</t>
  </si>
  <si>
    <t>Zábřeh</t>
  </si>
  <si>
    <t>Wattova</t>
  </si>
  <si>
    <t>HRŮZA</t>
  </si>
  <si>
    <t>Kralice na Hané</t>
  </si>
  <si>
    <t>HRUBÁ</t>
  </si>
  <si>
    <t>Zdislava</t>
  </si>
  <si>
    <t>Vřesinská</t>
  </si>
  <si>
    <t>HROMÁDKA</t>
  </si>
  <si>
    <t>Luděk</t>
  </si>
  <si>
    <t>HROMADA</t>
  </si>
  <si>
    <t>Andrej</t>
  </si>
  <si>
    <t>Přerov 2</t>
  </si>
  <si>
    <t>Záblatská</t>
  </si>
  <si>
    <t>HRNČÍKOVÁ</t>
  </si>
  <si>
    <t>Lýdie</t>
  </si>
  <si>
    <t>nám. Václava Vacka</t>
  </si>
  <si>
    <t>HRDÁ</t>
  </si>
  <si>
    <t>Regína</t>
  </si>
  <si>
    <t>Sázava</t>
  </si>
  <si>
    <t>Trnkovecká</t>
  </si>
  <si>
    <t>HRÁŠEK</t>
  </si>
  <si>
    <t>Kristian</t>
  </si>
  <si>
    <t>Podbořany</t>
  </si>
  <si>
    <t>Provaznická</t>
  </si>
  <si>
    <t>HORÁKOVÁ</t>
  </si>
  <si>
    <t>Votice</t>
  </si>
  <si>
    <t>Obránců míru</t>
  </si>
  <si>
    <t>HONZÁKOVÁ</t>
  </si>
  <si>
    <t>Matylda</t>
  </si>
  <si>
    <t>Chocerady</t>
  </si>
  <si>
    <t>Slovenská</t>
  </si>
  <si>
    <t>HOLÍK</t>
  </si>
  <si>
    <t>Jarmil</t>
  </si>
  <si>
    <t>Nálepkovo náměstí</t>
  </si>
  <si>
    <t>Přemysl</t>
  </si>
  <si>
    <t>Bílovice u Uherského Hradiště</t>
  </si>
  <si>
    <t>HOLCMAN</t>
  </si>
  <si>
    <t>Viktor</t>
  </si>
  <si>
    <t>Český Dub</t>
  </si>
  <si>
    <t>Palackého</t>
  </si>
  <si>
    <t>HOFMAN</t>
  </si>
  <si>
    <t>Servác</t>
  </si>
  <si>
    <t>HNÍZDO</t>
  </si>
  <si>
    <t>Oliver</t>
  </si>
  <si>
    <t>Šlapanice u Brna</t>
  </si>
  <si>
    <t>Jurečkova</t>
  </si>
  <si>
    <t>HLEDÍKOVÁ</t>
  </si>
  <si>
    <t>Gizela</t>
  </si>
  <si>
    <t>Jimramov</t>
  </si>
  <si>
    <t>U Boříka</t>
  </si>
  <si>
    <t>HLAVÁČ</t>
  </si>
  <si>
    <t>Květoslav</t>
  </si>
  <si>
    <t>HLÁSKOVÁ</t>
  </si>
  <si>
    <t>Zuzana</t>
  </si>
  <si>
    <t>Přívozská</t>
  </si>
  <si>
    <t>HASALA</t>
  </si>
  <si>
    <t>Hubert</t>
  </si>
  <si>
    <t>HANZELÍN</t>
  </si>
  <si>
    <t>Žatec 1</t>
  </si>
  <si>
    <t>HANÁK</t>
  </si>
  <si>
    <t>Oleg</t>
  </si>
  <si>
    <t>Volary</t>
  </si>
  <si>
    <t>Ruská</t>
  </si>
  <si>
    <t>HANÁČKOVÁ</t>
  </si>
  <si>
    <t>Irma</t>
  </si>
  <si>
    <t>Bartošovice na Moravě</t>
  </si>
  <si>
    <t>Fričova</t>
  </si>
  <si>
    <t>HANÁČEK</t>
  </si>
  <si>
    <t>Vrchotovy Janovice</t>
  </si>
  <si>
    <t>Nezvalovo náměstí</t>
  </si>
  <si>
    <t>HÁLEK</t>
  </si>
  <si>
    <t>Roman</t>
  </si>
  <si>
    <t>Dolní Bousov</t>
  </si>
  <si>
    <t>Puchmajerova</t>
  </si>
  <si>
    <t>HALAŠKOVÁ</t>
  </si>
  <si>
    <t>Ida</t>
  </si>
  <si>
    <t>Horažďovice</t>
  </si>
  <si>
    <t>Betonářská</t>
  </si>
  <si>
    <t>HALAŠKA</t>
  </si>
  <si>
    <t>Bartoloměj</t>
  </si>
  <si>
    <t>HÁLA</t>
  </si>
  <si>
    <t>Alois</t>
  </si>
  <si>
    <t>Železný Brod</t>
  </si>
  <si>
    <t>HALA</t>
  </si>
  <si>
    <t>Mikuláš</t>
  </si>
  <si>
    <t>Varšavská</t>
  </si>
  <si>
    <t>HÁJEK</t>
  </si>
  <si>
    <t>Libor</t>
  </si>
  <si>
    <t>Dražice</t>
  </si>
  <si>
    <t>Dolní</t>
  </si>
  <si>
    <t>GROŠEK</t>
  </si>
  <si>
    <t>Bořek</t>
  </si>
  <si>
    <t>Ždírec nad Doubravou</t>
  </si>
  <si>
    <t>U Haldy</t>
  </si>
  <si>
    <t>GROSSOVÁ</t>
  </si>
  <si>
    <t>Květoslava</t>
  </si>
  <si>
    <t>Praha 911</t>
  </si>
  <si>
    <t>Purkyňova</t>
  </si>
  <si>
    <t>GRÉGR</t>
  </si>
  <si>
    <t>Ignác</t>
  </si>
  <si>
    <t>Lovosice 2</t>
  </si>
  <si>
    <t>GOTTWALDOVÁ</t>
  </si>
  <si>
    <t>Vanda</t>
  </si>
  <si>
    <t>Hrotovice</t>
  </si>
  <si>
    <t>Bukovanského</t>
  </si>
  <si>
    <t>GAJDOŠOVÁ</t>
  </si>
  <si>
    <t>Teplice 1</t>
  </si>
  <si>
    <t>GAJDOŠÍK</t>
  </si>
  <si>
    <t>Vavřinec</t>
  </si>
  <si>
    <t>Konstantinovy Lázně</t>
  </si>
  <si>
    <t>náměstí U Oblouku</t>
  </si>
  <si>
    <t>FORMÁNEK</t>
  </si>
  <si>
    <t>René</t>
  </si>
  <si>
    <t>FOREJTOVÁ</t>
  </si>
  <si>
    <t>Alice</t>
  </si>
  <si>
    <t>Jince</t>
  </si>
  <si>
    <t>Uničov 1</t>
  </si>
  <si>
    <t>Výškovická</t>
  </si>
  <si>
    <t>FOJTÍK</t>
  </si>
  <si>
    <t>Ludvík</t>
  </si>
  <si>
    <t>Vrbno pod Pradědem</t>
  </si>
  <si>
    <t>FOCHNER</t>
  </si>
  <si>
    <t>Vlastislav</t>
  </si>
  <si>
    <t>FLORIÁNOVÁ</t>
  </si>
  <si>
    <t>Alžběta</t>
  </si>
  <si>
    <t>Bělotín</t>
  </si>
  <si>
    <t>Šenovská</t>
  </si>
  <si>
    <t>FIŠEROVÁ</t>
  </si>
  <si>
    <t>Bor u Tachova</t>
  </si>
  <si>
    <t>Zkrácená</t>
  </si>
  <si>
    <t>FARSKÁ</t>
  </si>
  <si>
    <t>Marika</t>
  </si>
  <si>
    <t>Boskovice</t>
  </si>
  <si>
    <t>Čapkova</t>
  </si>
  <si>
    <t>FÁRA</t>
  </si>
  <si>
    <t>Bohumil</t>
  </si>
  <si>
    <t>DUŠÍKOVÁ</t>
  </si>
  <si>
    <t>Miriam</t>
  </si>
  <si>
    <t>Radvanická</t>
  </si>
  <si>
    <t>DRONEK</t>
  </si>
  <si>
    <t>Ilja</t>
  </si>
  <si>
    <t>Hrabákova</t>
  </si>
  <si>
    <t>Rovensko pod Troskami</t>
  </si>
  <si>
    <t>DRMOLOVÁ</t>
  </si>
  <si>
    <t>Zita</t>
  </si>
  <si>
    <t>Svornosti</t>
  </si>
  <si>
    <t>Škroupova</t>
  </si>
  <si>
    <t>DOČKALOVÁ</t>
  </si>
  <si>
    <t>Karina</t>
  </si>
  <si>
    <t>Přeštice</t>
  </si>
  <si>
    <t>DEKOVÁ</t>
  </si>
  <si>
    <t>Xenie</t>
  </si>
  <si>
    <t>Turgeněvova</t>
  </si>
  <si>
    <t>DAVID</t>
  </si>
  <si>
    <t>Stříbro</t>
  </si>
  <si>
    <t>Volgogradská</t>
  </si>
  <si>
    <t>DANĚK</t>
  </si>
  <si>
    <t>Lubomír</t>
  </si>
  <si>
    <t>Staroveská</t>
  </si>
  <si>
    <t>ČVANČADOVÁ</t>
  </si>
  <si>
    <t>Slavíkova</t>
  </si>
  <si>
    <t>ČUŘÍK</t>
  </si>
  <si>
    <t>Janovice nad Úhlavou</t>
  </si>
  <si>
    <t>Průmyslová</t>
  </si>
  <si>
    <t>ČMOLÍK</t>
  </si>
  <si>
    <t>Havel</t>
  </si>
  <si>
    <t>ČÍŽKOVÁ</t>
  </si>
  <si>
    <t>Milada</t>
  </si>
  <si>
    <t>Aviatiků</t>
  </si>
  <si>
    <t>ČERVINKA</t>
  </si>
  <si>
    <t>Antonín</t>
  </si>
  <si>
    <t>Přimda</t>
  </si>
  <si>
    <t>Mostní</t>
  </si>
  <si>
    <t>ČERVENKA</t>
  </si>
  <si>
    <t>Otakar</t>
  </si>
  <si>
    <t>Ostrava 30</t>
  </si>
  <si>
    <t>Šmídova</t>
  </si>
  <si>
    <t>ČERMÁKOVÁ</t>
  </si>
  <si>
    <t>Mnichovo Hradiště</t>
  </si>
  <si>
    <t>Petřkovická</t>
  </si>
  <si>
    <t>ČÁP</t>
  </si>
  <si>
    <t>Slavomír</t>
  </si>
  <si>
    <t>Nádražní</t>
  </si>
  <si>
    <t>Orlické Záhoří</t>
  </si>
  <si>
    <t>Frýdecká</t>
  </si>
  <si>
    <t>CIBULKA</t>
  </si>
  <si>
    <t>Dalimil</t>
  </si>
  <si>
    <t>Bezděkov nad Metují</t>
  </si>
  <si>
    <t>nám. Dr. E. Beneše</t>
  </si>
  <si>
    <t>Nepomuk 1</t>
  </si>
  <si>
    <t>nám. Jiřího z Poděbrad</t>
  </si>
  <si>
    <t>BURDOVÁ</t>
  </si>
  <si>
    <t>Radmila</t>
  </si>
  <si>
    <t>U Rozhlasu</t>
  </si>
  <si>
    <t>BUBÍK</t>
  </si>
  <si>
    <t>Stanislavského</t>
  </si>
  <si>
    <t>BŘEZINOVÁ</t>
  </si>
  <si>
    <t>Jindřiška</t>
  </si>
  <si>
    <t>Bolatice</t>
  </si>
  <si>
    <t>Reální</t>
  </si>
  <si>
    <t>BŘEZÍKOVÁ</t>
  </si>
  <si>
    <t>Ingrid</t>
  </si>
  <si>
    <t>Nechanice</t>
  </si>
  <si>
    <t>Bartovická</t>
  </si>
  <si>
    <t>Augustýn</t>
  </si>
  <si>
    <t>Lesonice</t>
  </si>
  <si>
    <t>BOUDOVÁ</t>
  </si>
  <si>
    <t>Říčany u Prahy</t>
  </si>
  <si>
    <t>Antošovická</t>
  </si>
  <si>
    <t>Znojmo 2</t>
  </si>
  <si>
    <t>Nebeského</t>
  </si>
  <si>
    <t>BLAHOUT</t>
  </si>
  <si>
    <t>Richard</t>
  </si>
  <si>
    <t>Žulová</t>
  </si>
  <si>
    <t>Zengrova</t>
  </si>
  <si>
    <t>BÍLÝ</t>
  </si>
  <si>
    <t>Marian</t>
  </si>
  <si>
    <t>Bráfova</t>
  </si>
  <si>
    <t>Blahoslav</t>
  </si>
  <si>
    <t>Vítkovická</t>
  </si>
  <si>
    <t>BEZDĚKOVÁ</t>
  </si>
  <si>
    <t>Ljuba</t>
  </si>
  <si>
    <t>Třemošnice</t>
  </si>
  <si>
    <t>BERTÍKOVÁ</t>
  </si>
  <si>
    <t>Zdeňka</t>
  </si>
  <si>
    <t>Holice v Čechách</t>
  </si>
  <si>
    <t>Starobělská</t>
  </si>
  <si>
    <t>BENEŠOVÁ</t>
  </si>
  <si>
    <t>Jiřina</t>
  </si>
  <si>
    <t>Hrušovská</t>
  </si>
  <si>
    <t>BARTOŠÍKOVÁ</t>
  </si>
  <si>
    <t>Emílie</t>
  </si>
  <si>
    <t>BAČOVSKÝ</t>
  </si>
  <si>
    <t>Miloš</t>
  </si>
  <si>
    <t>Trhové Sviny</t>
  </si>
  <si>
    <t>Jiráskovo náměstí</t>
  </si>
  <si>
    <t>ADAMOVSKÁ</t>
  </si>
  <si>
    <t>Františka</t>
  </si>
  <si>
    <t>Počet nocí</t>
  </si>
  <si>
    <t>Datum rezervace</t>
  </si>
  <si>
    <t>Město</t>
  </si>
  <si>
    <t>PSČ</t>
  </si>
  <si>
    <t>Č. p.</t>
  </si>
  <si>
    <t>Ulice</t>
  </si>
  <si>
    <t>1B7</t>
  </si>
  <si>
    <t>21.7.2018</t>
  </si>
  <si>
    <t>Znalosti po školení</t>
  </si>
  <si>
    <t>Znalosti před školením</t>
  </si>
  <si>
    <t>Student</t>
  </si>
  <si>
    <t>slovo</t>
  </si>
  <si>
    <t>Pozitivní změny:</t>
  </si>
  <si>
    <t>Co je text?</t>
  </si>
  <si>
    <t>Dny prázdnin:</t>
  </si>
  <si>
    <t>Víkendy a dnešní datum:</t>
  </si>
  <si>
    <t>Body</t>
  </si>
  <si>
    <t>Leden (%)</t>
  </si>
  <si>
    <t>Únor (%)</t>
  </si>
  <si>
    <t>Březen (%)</t>
  </si>
  <si>
    <t>Sloupec1</t>
  </si>
  <si>
    <t>1B10</t>
  </si>
  <si>
    <t>Wien</t>
  </si>
  <si>
    <t>Rakousko</t>
  </si>
  <si>
    <t>Web</t>
  </si>
  <si>
    <t>C11876</t>
  </si>
  <si>
    <t>Paris</t>
  </si>
  <si>
    <t>Francie</t>
  </si>
  <si>
    <t>Telefon</t>
  </si>
  <si>
    <t>F90559</t>
  </si>
  <si>
    <t>Nice</t>
  </si>
  <si>
    <t>C83479</t>
  </si>
  <si>
    <t>Ostrava</t>
  </si>
  <si>
    <t>Česko</t>
  </si>
  <si>
    <t>X44728</t>
  </si>
  <si>
    <t>G36616</t>
  </si>
  <si>
    <t>Praha</t>
  </si>
  <si>
    <t>Z19943</t>
  </si>
  <si>
    <t>Toulouse</t>
  </si>
  <si>
    <t>G29287</t>
  </si>
  <si>
    <t>Strasbourg</t>
  </si>
  <si>
    <t>G96700</t>
  </si>
  <si>
    <t>Teplice</t>
  </si>
  <si>
    <t>Email</t>
  </si>
  <si>
    <t>Y76425</t>
  </si>
  <si>
    <t>Milano</t>
  </si>
  <si>
    <t>Itálie</t>
  </si>
  <si>
    <t>Z79370</t>
  </si>
  <si>
    <t>Venezia</t>
  </si>
  <si>
    <t>Z94013</t>
  </si>
  <si>
    <t>Linz</t>
  </si>
  <si>
    <t>A21212</t>
  </si>
  <si>
    <t>Firenze</t>
  </si>
  <si>
    <t>C49784</t>
  </si>
  <si>
    <t>Leipzig</t>
  </si>
  <si>
    <t>Německo</t>
  </si>
  <si>
    <t>C23879</t>
  </si>
  <si>
    <t>Villach</t>
  </si>
  <si>
    <t>Y34229</t>
  </si>
  <si>
    <t>C27117</t>
  </si>
  <si>
    <t>Hannover</t>
  </si>
  <si>
    <t>B50842</t>
  </si>
  <si>
    <t>Brno</t>
  </si>
  <si>
    <t>Partner</t>
  </si>
  <si>
    <t>X22334</t>
  </si>
  <si>
    <t>Salzburg</t>
  </si>
  <si>
    <t>B23808</t>
  </si>
  <si>
    <t>Prešov</t>
  </si>
  <si>
    <t>Slovensko</t>
  </si>
  <si>
    <t>B55012</t>
  </si>
  <si>
    <t>Bratislava</t>
  </si>
  <si>
    <t>Z35042</t>
  </si>
  <si>
    <t>Plzeň</t>
  </si>
  <si>
    <t>D28466</t>
  </si>
  <si>
    <t>C53130</t>
  </si>
  <si>
    <t>C48142</t>
  </si>
  <si>
    <t>X78760</t>
  </si>
  <si>
    <t>Z86276</t>
  </si>
  <si>
    <t>Z45870</t>
  </si>
  <si>
    <t>Y98033</t>
  </si>
  <si>
    <t>A17566</t>
  </si>
  <si>
    <t>Graz</t>
  </si>
  <si>
    <t>A26508</t>
  </si>
  <si>
    <t>E46074</t>
  </si>
  <si>
    <t>Roma</t>
  </si>
  <si>
    <t>Z19722</t>
  </si>
  <si>
    <t>G97753</t>
  </si>
  <si>
    <t>X21947</t>
  </si>
  <si>
    <t>Innsbruck</t>
  </si>
  <si>
    <t>B12349</t>
  </si>
  <si>
    <t>Košice</t>
  </si>
  <si>
    <t>E35818</t>
  </si>
  <si>
    <t>Stuttgart</t>
  </si>
  <si>
    <t>X93415</t>
  </si>
  <si>
    <t>C28308</t>
  </si>
  <si>
    <t>F57835</t>
  </si>
  <si>
    <t>G50495</t>
  </si>
  <si>
    <t>E21362</t>
  </si>
  <si>
    <t>Žilina</t>
  </si>
  <si>
    <t>E75510</t>
  </si>
  <si>
    <t>Berlin</t>
  </si>
  <si>
    <t>Y61792</t>
  </si>
  <si>
    <t>Trnava</t>
  </si>
  <si>
    <t>C14430</t>
  </si>
  <si>
    <t>X65022</t>
  </si>
  <si>
    <t>C39397</t>
  </si>
  <si>
    <t>C98859</t>
  </si>
  <si>
    <t>A88070</t>
  </si>
  <si>
    <t>Y43679</t>
  </si>
  <si>
    <t>B43387</t>
  </si>
  <si>
    <t>F92833</t>
  </si>
  <si>
    <t>F99178</t>
  </si>
  <si>
    <t>Z88252</t>
  </si>
  <si>
    <t>E86882</t>
  </si>
  <si>
    <t>E33861</t>
  </si>
  <si>
    <t>G38852</t>
  </si>
  <si>
    <t>C75573</t>
  </si>
  <si>
    <t>X41509</t>
  </si>
  <si>
    <t>B56203</t>
  </si>
  <si>
    <t>X17851</t>
  </si>
  <si>
    <t>C47705</t>
  </si>
  <si>
    <t>E99755</t>
  </si>
  <si>
    <t>C24174</t>
  </si>
  <si>
    <t>Z30315</t>
  </si>
  <si>
    <t>Aachen</t>
  </si>
  <si>
    <t>B84583</t>
  </si>
  <si>
    <t>A42001</t>
  </si>
  <si>
    <t>G62153</t>
  </si>
  <si>
    <t>München</t>
  </si>
  <si>
    <t>F94175</t>
  </si>
  <si>
    <t>Y55133</t>
  </si>
  <si>
    <t>Z97843</t>
  </si>
  <si>
    <t>B54053</t>
  </si>
  <si>
    <t>F93303</t>
  </si>
  <si>
    <t>C67209</t>
  </si>
  <si>
    <t>D33407</t>
  </si>
  <si>
    <t>Nantes</t>
  </si>
  <si>
    <t>X30130</t>
  </si>
  <si>
    <t>Lyon</t>
  </si>
  <si>
    <t>G85026</t>
  </si>
  <si>
    <t>B51900</t>
  </si>
  <si>
    <t>D51168</t>
  </si>
  <si>
    <t>Nitra</t>
  </si>
  <si>
    <t>C86450</t>
  </si>
  <si>
    <t>X64999</t>
  </si>
  <si>
    <t>E48101</t>
  </si>
  <si>
    <t>Y93640</t>
  </si>
  <si>
    <t>E73818</t>
  </si>
  <si>
    <t>A67113</t>
  </si>
  <si>
    <t>X67828</t>
  </si>
  <si>
    <t>C37933</t>
  </si>
  <si>
    <t>F85964</t>
  </si>
  <si>
    <t>D66900</t>
  </si>
  <si>
    <t>A70632</t>
  </si>
  <si>
    <t>G84561</t>
  </si>
  <si>
    <t>X69434</t>
  </si>
  <si>
    <t>E96167</t>
  </si>
  <si>
    <t>D63002</t>
  </si>
  <si>
    <t>Y78788</t>
  </si>
  <si>
    <t>X18059</t>
  </si>
  <si>
    <t>B40622</t>
  </si>
  <si>
    <t>A11858</t>
  </si>
  <si>
    <t>C40137</t>
  </si>
  <si>
    <t>E78338</t>
  </si>
  <si>
    <t>B52154</t>
  </si>
  <si>
    <t>X97493</t>
  </si>
  <si>
    <t>G80105</t>
  </si>
  <si>
    <t>B81158</t>
  </si>
  <si>
    <t>D97451</t>
  </si>
  <si>
    <t>A95401</t>
  </si>
  <si>
    <t>A56586</t>
  </si>
  <si>
    <t>D29701</t>
  </si>
  <si>
    <t>Y68366</t>
  </si>
  <si>
    <t>X83055</t>
  </si>
  <si>
    <t>C87027</t>
  </si>
  <si>
    <t>C86089</t>
  </si>
  <si>
    <t>E56519</t>
  </si>
  <si>
    <t>Z89356</t>
  </si>
  <si>
    <t>B36398</t>
  </si>
  <si>
    <t>A68874</t>
  </si>
  <si>
    <t>D18413</t>
  </si>
  <si>
    <t>F82250</t>
  </si>
  <si>
    <t>F91386</t>
  </si>
  <si>
    <t>E66589</t>
  </si>
  <si>
    <t>D24846</t>
  </si>
  <si>
    <t>D26514</t>
  </si>
  <si>
    <t>A46564</t>
  </si>
  <si>
    <t>Y77730</t>
  </si>
  <si>
    <t>F21384</t>
  </si>
  <si>
    <t>X86725</t>
  </si>
  <si>
    <t>Z46074</t>
  </si>
  <si>
    <t>Y15867</t>
  </si>
  <si>
    <t>Z15491</t>
  </si>
  <si>
    <t>Y39135</t>
  </si>
  <si>
    <t>F24156</t>
  </si>
  <si>
    <t>A15241</t>
  </si>
  <si>
    <t>E91418</t>
  </si>
  <si>
    <t>Z61073</t>
  </si>
  <si>
    <t>B15448</t>
  </si>
  <si>
    <t>Y81867</t>
  </si>
  <si>
    <t>G51446</t>
  </si>
  <si>
    <t>B62107</t>
  </si>
  <si>
    <t>X95311</t>
  </si>
  <si>
    <t>A61486</t>
  </si>
  <si>
    <t>G33582</t>
  </si>
  <si>
    <t>E95578</t>
  </si>
  <si>
    <t>Genova</t>
  </si>
  <si>
    <t>G41770</t>
  </si>
  <si>
    <t>B58621</t>
  </si>
  <si>
    <t>E29233</t>
  </si>
  <si>
    <t>D25684</t>
  </si>
  <si>
    <t>C69294</t>
  </si>
  <si>
    <t>B26699</t>
  </si>
  <si>
    <t>A71922</t>
  </si>
  <si>
    <t>D26761</t>
  </si>
  <si>
    <t>X32161</t>
  </si>
  <si>
    <t>C69028</t>
  </si>
  <si>
    <t>X29159</t>
  </si>
  <si>
    <t>G54242</t>
  </si>
  <si>
    <t>F61447</t>
  </si>
  <si>
    <t>G24124</t>
  </si>
  <si>
    <t>F44736</t>
  </si>
  <si>
    <t>Z67738</t>
  </si>
  <si>
    <t>G14169</t>
  </si>
  <si>
    <t>F98718</t>
  </si>
  <si>
    <t>A99031</t>
  </si>
  <si>
    <t>Y67833</t>
  </si>
  <si>
    <t>E39002</t>
  </si>
  <si>
    <t>Y91262</t>
  </si>
  <si>
    <t>X40366</t>
  </si>
  <si>
    <t>G97726</t>
  </si>
  <si>
    <t>D17813</t>
  </si>
  <si>
    <t>E97678</t>
  </si>
  <si>
    <t>C52727</t>
  </si>
  <si>
    <t>X17558</t>
  </si>
  <si>
    <t>Z77393</t>
  </si>
  <si>
    <t>G60617</t>
  </si>
  <si>
    <t>B30255</t>
  </si>
  <si>
    <t>C74130</t>
  </si>
  <si>
    <t>Y19653</t>
  </si>
  <si>
    <t>E14955</t>
  </si>
  <si>
    <t>G65175</t>
  </si>
  <si>
    <t>B46356</t>
  </si>
  <si>
    <t>Z97897</t>
  </si>
  <si>
    <t>Y35742</t>
  </si>
  <si>
    <t>F66210</t>
  </si>
  <si>
    <t>Z64739</t>
  </si>
  <si>
    <t>F76167</t>
  </si>
  <si>
    <t>A32064</t>
  </si>
  <si>
    <t>E67143</t>
  </si>
  <si>
    <t>Z91613</t>
  </si>
  <si>
    <t>X88234</t>
  </si>
  <si>
    <t>E19945</t>
  </si>
  <si>
    <t>Z80247</t>
  </si>
  <si>
    <t>X34367</t>
  </si>
  <si>
    <t>C32482</t>
  </si>
  <si>
    <t>E34288</t>
  </si>
  <si>
    <t>B12856</t>
  </si>
  <si>
    <t>Z24272</t>
  </si>
  <si>
    <t>E27493</t>
  </si>
  <si>
    <t>E47682</t>
  </si>
  <si>
    <t>E29060</t>
  </si>
  <si>
    <t>F39072</t>
  </si>
  <si>
    <t>X62400</t>
  </si>
  <si>
    <t>A94829</t>
  </si>
  <si>
    <t>G65168</t>
  </si>
  <si>
    <t>Z75907</t>
  </si>
  <si>
    <t>B64134</t>
  </si>
  <si>
    <t>F22136</t>
  </si>
  <si>
    <t>F20890</t>
  </si>
  <si>
    <t>F27198</t>
  </si>
  <si>
    <t>F49450</t>
  </si>
  <si>
    <t>A54311</t>
  </si>
  <si>
    <t>F67573</t>
  </si>
  <si>
    <t>G73167</t>
  </si>
  <si>
    <t>C22239</t>
  </si>
  <si>
    <t>G48595</t>
  </si>
  <si>
    <t>C95927</t>
  </si>
  <si>
    <t>F34920</t>
  </si>
  <si>
    <t>A12540</t>
  </si>
  <si>
    <t>A21061</t>
  </si>
  <si>
    <t>D68970</t>
  </si>
  <si>
    <t>E81078</t>
  </si>
  <si>
    <t>D88455</t>
  </si>
  <si>
    <t>D65975</t>
  </si>
  <si>
    <t>B83679</t>
  </si>
  <si>
    <t>B75163</t>
  </si>
  <si>
    <t>A46288</t>
  </si>
  <si>
    <t>X63046</t>
  </si>
  <si>
    <t>C47277</t>
  </si>
  <si>
    <t>Z93309</t>
  </si>
  <si>
    <t>G77638</t>
  </si>
  <si>
    <t>G61826</t>
  </si>
  <si>
    <t>D98016</t>
  </si>
  <si>
    <t>X89548</t>
  </si>
  <si>
    <t>F81450</t>
  </si>
  <si>
    <t>Y38240</t>
  </si>
  <si>
    <t>E54200</t>
  </si>
  <si>
    <t>B88876</t>
  </si>
  <si>
    <t>G54072</t>
  </si>
  <si>
    <t>F48083</t>
  </si>
  <si>
    <t>C22913</t>
  </si>
  <si>
    <t>B81136</t>
  </si>
  <si>
    <t>A20944</t>
  </si>
  <si>
    <t>G65327</t>
  </si>
  <si>
    <t>C42483</t>
  </si>
  <si>
    <t>D24537</t>
  </si>
  <si>
    <t>C11989</t>
  </si>
  <si>
    <t>Z68273</t>
  </si>
  <si>
    <t>C64540</t>
  </si>
  <si>
    <t>B89399</t>
  </si>
  <si>
    <t>E41416</t>
  </si>
  <si>
    <t>C74095</t>
  </si>
  <si>
    <t>F36593</t>
  </si>
  <si>
    <t>C38535</t>
  </si>
  <si>
    <t>Y22770</t>
  </si>
  <si>
    <t>Y15998</t>
  </si>
  <si>
    <t>A86117</t>
  </si>
  <si>
    <t>E13536</t>
  </si>
  <si>
    <t>B25106</t>
  </si>
  <si>
    <t>Y61807</t>
  </si>
  <si>
    <t>A67344</t>
  </si>
  <si>
    <t>E17705</t>
  </si>
  <si>
    <t>F27658</t>
  </si>
  <si>
    <t>A42528</t>
  </si>
  <si>
    <t>C18093</t>
  </si>
  <si>
    <t>B30870</t>
  </si>
  <si>
    <t>A55351</t>
  </si>
  <si>
    <t>G66069</t>
  </si>
  <si>
    <t>A57529</t>
  </si>
  <si>
    <t>F40367</t>
  </si>
  <si>
    <t>Y62999</t>
  </si>
  <si>
    <t>Z17774</t>
  </si>
  <si>
    <t>C15904</t>
  </si>
  <si>
    <t>A40246</t>
  </si>
  <si>
    <t>Y46357</t>
  </si>
  <si>
    <t>B62750</t>
  </si>
  <si>
    <t>D99759</t>
  </si>
  <si>
    <t>E69497</t>
  </si>
  <si>
    <t>G55693</t>
  </si>
  <si>
    <t>E18852</t>
  </si>
  <si>
    <t>Napoli</t>
  </si>
  <si>
    <t>D12883</t>
  </si>
  <si>
    <t>Y18649</t>
  </si>
  <si>
    <t>Y75195</t>
  </si>
  <si>
    <t>B25248</t>
  </si>
  <si>
    <t>A19552</t>
  </si>
  <si>
    <t>B92406</t>
  </si>
  <si>
    <t>D18297</t>
  </si>
  <si>
    <t>Z93756</t>
  </si>
  <si>
    <t>E89802</t>
  </si>
  <si>
    <t>Y85074</t>
  </si>
  <si>
    <t>C38629</t>
  </si>
  <si>
    <t>Z96632</t>
  </si>
  <si>
    <t>B20462</t>
  </si>
  <si>
    <t>G64457</t>
  </si>
  <si>
    <t>F67682</t>
  </si>
  <si>
    <t>Z86860</t>
  </si>
  <si>
    <t>C37793</t>
  </si>
  <si>
    <t>B46880</t>
  </si>
  <si>
    <t>E88684</t>
  </si>
  <si>
    <t>Z45884</t>
  </si>
  <si>
    <t>D89351</t>
  </si>
  <si>
    <t>Y88129</t>
  </si>
  <si>
    <t>F74963</t>
  </si>
  <si>
    <t>F94319</t>
  </si>
  <si>
    <t>A76252</t>
  </si>
  <si>
    <t>E56477</t>
  </si>
  <si>
    <t>X15620</t>
  </si>
  <si>
    <t>Y99794</t>
  </si>
  <si>
    <t>F13088</t>
  </si>
  <si>
    <t>Y77301</t>
  </si>
  <si>
    <t>Z99749</t>
  </si>
  <si>
    <t>B14594</t>
  </si>
  <si>
    <t>D67881</t>
  </si>
  <si>
    <t>C56093</t>
  </si>
  <si>
    <t>Y86699</t>
  </si>
  <si>
    <t>C32670</t>
  </si>
  <si>
    <t>X88504</t>
  </si>
  <si>
    <t>G29440</t>
  </si>
  <si>
    <t>F36665</t>
  </si>
  <si>
    <t>D98972</t>
  </si>
  <si>
    <t>E77232</t>
  </si>
  <si>
    <t>C53757</t>
  </si>
  <si>
    <t>G75504</t>
  </si>
  <si>
    <t>X50434</t>
  </si>
  <si>
    <t>Y60794</t>
  </si>
  <si>
    <t>Z28707</t>
  </si>
  <si>
    <t>A63223</t>
  </si>
  <si>
    <t>Z78529</t>
  </si>
  <si>
    <t>B18507</t>
  </si>
  <si>
    <t>Z31163</t>
  </si>
  <si>
    <t>D30459</t>
  </si>
  <si>
    <t>C91392</t>
  </si>
  <si>
    <t>Z37098</t>
  </si>
  <si>
    <t>X80139</t>
  </si>
  <si>
    <t>A53640</t>
  </si>
  <si>
    <t>E62575</t>
  </si>
  <si>
    <t>C98874</t>
  </si>
  <si>
    <t>G32155</t>
  </si>
  <si>
    <t>E99128</t>
  </si>
  <si>
    <t>E40872</t>
  </si>
  <si>
    <t>E66536</t>
  </si>
  <si>
    <t>A15378</t>
  </si>
  <si>
    <t>X50301</t>
  </si>
  <si>
    <t>B17078</t>
  </si>
  <si>
    <t>E44646</t>
  </si>
  <si>
    <t>A16139</t>
  </si>
  <si>
    <t>A41107</t>
  </si>
  <si>
    <t>D45758</t>
  </si>
  <si>
    <t>X37386</t>
  </si>
  <si>
    <t>C29800</t>
  </si>
  <si>
    <t>D81063</t>
  </si>
  <si>
    <t>G81038</t>
  </si>
  <si>
    <t>B91210</t>
  </si>
  <si>
    <t>B14493</t>
  </si>
  <si>
    <t>Y28444</t>
  </si>
  <si>
    <t>Z77390</t>
  </si>
  <si>
    <t>Y77274</t>
  </si>
  <si>
    <t>Z85398</t>
  </si>
  <si>
    <t>Z18678</t>
  </si>
  <si>
    <t>A15664</t>
  </si>
  <si>
    <t>G82313</t>
  </si>
  <si>
    <t>C54652</t>
  </si>
  <si>
    <t>D91234</t>
  </si>
  <si>
    <t>G41164</t>
  </si>
  <si>
    <t>A11998</t>
  </si>
  <si>
    <t>E88875</t>
  </si>
  <si>
    <t>E21704</t>
  </si>
  <si>
    <t>G18683</t>
  </si>
  <si>
    <t>Y21184</t>
  </si>
  <si>
    <t>E38528</t>
  </si>
  <si>
    <t>E99393</t>
  </si>
  <si>
    <t>Y64690</t>
  </si>
  <si>
    <t>A42483</t>
  </si>
  <si>
    <t>D84544</t>
  </si>
  <si>
    <t>A43847</t>
  </si>
  <si>
    <t>Y79562</t>
  </si>
  <si>
    <t>G63683</t>
  </si>
  <si>
    <t>B27565</t>
  </si>
  <si>
    <t>Z39146</t>
  </si>
  <si>
    <t>X49526</t>
  </si>
  <si>
    <t>X50887</t>
  </si>
  <si>
    <t>X26263</t>
  </si>
  <si>
    <t>X25628</t>
  </si>
  <si>
    <t>B39836</t>
  </si>
  <si>
    <t>A24722</t>
  </si>
  <si>
    <t>D49008</t>
  </si>
  <si>
    <t>B59073</t>
  </si>
  <si>
    <t>C74265</t>
  </si>
  <si>
    <t>B81792</t>
  </si>
  <si>
    <t>X57431</t>
  </si>
  <si>
    <t>A17263</t>
  </si>
  <si>
    <t>X29442</t>
  </si>
  <si>
    <t>C81422</t>
  </si>
  <si>
    <t>X13044</t>
  </si>
  <si>
    <t>A76611</t>
  </si>
  <si>
    <t>Y71682</t>
  </si>
  <si>
    <t>B71867</t>
  </si>
  <si>
    <t>B84203</t>
  </si>
  <si>
    <t>Y55405</t>
  </si>
  <si>
    <t>B38926</t>
  </si>
  <si>
    <t>X27474</t>
  </si>
  <si>
    <t>B47431</t>
  </si>
  <si>
    <t>F33802</t>
  </si>
  <si>
    <t>G84279</t>
  </si>
  <si>
    <t>F56753</t>
  </si>
  <si>
    <t>Částka</t>
  </si>
  <si>
    <t>Zaměstnanec</t>
  </si>
  <si>
    <t>Země</t>
  </si>
  <si>
    <t>ID zákazníka</t>
  </si>
  <si>
    <t>Kanál</t>
  </si>
  <si>
    <t>Odesláno</t>
  </si>
  <si>
    <t>Objednáno</t>
  </si>
  <si>
    <t>ID objednávky</t>
  </si>
  <si>
    <t>Celkový součet</t>
  </si>
  <si>
    <t>Popisky řádků</t>
  </si>
  <si>
    <t>Součet z Částka</t>
  </si>
  <si>
    <t>Součet z Částka2</t>
  </si>
  <si>
    <t>Odběratelé</t>
  </si>
  <si>
    <t>Tržby</t>
  </si>
  <si>
    <t>Objednávky</t>
  </si>
  <si>
    <t>(Vše)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</si>
</sst>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4" formatCode="_-* #,##0.00\ &quot;Kč&quot;_-;\-* #,##0.00\ &quot;Kč&quot;_-;_-* &quot;-&quot;??\ &quot;Kč&quot;_-;_-@_-"/>
    <numFmt numFmtId="164" formatCode="0.0000000"/>
    <numFmt numFmtId="165" formatCode="[$-F800]dddd\,\ mmmm\ dd\,\ yyyy"/>
    <numFmt numFmtId="166" formatCode="d/m/yy;@"/>
    <numFmt numFmtId="167" formatCode="[$-405]d/mmm/yy;@"/>
    <numFmt numFmtId="168" formatCode="[$-405]d\.\ mmmm\ yyyy;@"/>
    <numFmt numFmtId="169" formatCode="[$-409]hh:mm:ss\ AM/PM;@"/>
    <numFmt numFmtId="170" formatCode="[$-405]d\-mmm\-yyyy;@"/>
    <numFmt numFmtId="171" formatCode="yyyy\-mm\-dd;@"/>
    <numFmt numFmtId="172" formatCode="[$-F400]h:mm:ss\ AM/PM"/>
    <numFmt numFmtId="173" formatCode="[$-409]h:mm:ss\ AM/PM;@"/>
    <numFmt numFmtId="174" formatCode="0.0"/>
    <numFmt numFmtId="175" formatCode="yy"/>
    <numFmt numFmtId="176" formatCode="h:mm;@"/>
    <numFmt numFmtId="177" formatCode="[h]:mm"/>
    <numFmt numFmtId="178" formatCode="dd/mmmm"/>
    <numFmt numFmtId="179" formatCode="000\ 00"/>
    <numFmt numFmtId="180" formatCode="#,##0.\-"/>
    <numFmt numFmtId="181" formatCode="0&quot; ks&quot;"/>
    <numFmt numFmtId="183" formatCode="_-* #,##0\ &quot;Kč&quot;_-;\-* #,##0\ &quot;Kč&quot;_-;_-* &quot;-&quot;??\ &quot;Kč&quot;_-;_-@_-"/>
  </numFmts>
  <fonts count="3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i/>
      <sz val="11"/>
      <color rgb="FF7F7F7F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0"/>
      <name val="Arial CE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9"/>
      <color rgb="FF000000"/>
      <name val="Tahoma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</font>
    <font>
      <b/>
      <sz val="9"/>
      <color rgb="FF00000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name val="Arial CE"/>
      <family val="2"/>
      <charset val="1"/>
    </font>
    <font>
      <sz val="10"/>
      <name val="Arial CE"/>
      <family val="2"/>
      <charset val="1"/>
    </font>
    <font>
      <b/>
      <sz val="9"/>
      <color rgb="FFFF0000"/>
      <name val="Tahoma"/>
      <family val="2"/>
      <charset val="238"/>
    </font>
    <font>
      <b/>
      <sz val="12"/>
      <color theme="9" tint="-0.249977111117893"/>
      <name val="Calibri"/>
      <family val="2"/>
      <charset val="238"/>
      <scheme val="minor"/>
    </font>
    <font>
      <b/>
      <sz val="11"/>
      <color theme="9" tint="-0.249977111117893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sz val="11"/>
      <color theme="4" tint="0.39997558519241921"/>
      <name val="Calibri"/>
      <family val="2"/>
      <charset val="238"/>
      <scheme val="minor"/>
    </font>
    <font>
      <sz val="48"/>
      <color theme="1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0F3FA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rgb="FFFEF2E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F1F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CF4FA"/>
        <bgColor rgb="FF9999FF"/>
      </patternFill>
    </fill>
    <fill>
      <patternFill patternType="solid">
        <fgColor rgb="FFFDEFE7"/>
        <bgColor rgb="FFE6E0EC"/>
      </patternFill>
    </fill>
    <fill>
      <patternFill patternType="solid">
        <fgColor rgb="FFFFF3D1"/>
        <bgColor rgb="FFFFFF00"/>
      </patternFill>
    </fill>
    <fill>
      <patternFill patternType="solid">
        <fgColor rgb="FFF1F7ED"/>
        <bgColor rgb="FFDCE6F2"/>
      </patternFill>
    </fill>
    <fill>
      <patternFill patternType="solid">
        <fgColor rgb="FFFFFFDD"/>
        <bgColor rgb="FFFFFFCC"/>
      </patternFill>
    </fill>
    <fill>
      <patternFill patternType="solid">
        <fgColor rgb="FFFFFFE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9" tint="0.79998168889431442"/>
        <bgColor theme="9" tint="0.79998168889431442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/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9" fontId="20" fillId="0" borderId="0" applyFont="0" applyFill="0" applyBorder="0" applyAlignment="0" applyProtection="0"/>
    <xf numFmtId="44" fontId="20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14" fontId="4" fillId="0" borderId="0" xfId="0" applyNumberFormat="1" applyFont="1"/>
    <xf numFmtId="49" fontId="4" fillId="0" borderId="0" xfId="0" applyNumberFormat="1" applyFont="1" applyAlignment="1">
      <alignment horizontal="center"/>
    </xf>
    <xf numFmtId="0" fontId="4" fillId="0" borderId="0" xfId="0" applyFont="1"/>
    <xf numFmtId="46" fontId="4" fillId="0" borderId="0" xfId="0" applyNumberFormat="1" applyFont="1"/>
    <xf numFmtId="164" fontId="4" fillId="0" borderId="0" xfId="0" applyNumberFormat="1" applyFont="1"/>
    <xf numFmtId="1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20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9" fontId="0" fillId="0" borderId="0" xfId="0" applyNumberFormat="1"/>
    <xf numFmtId="171" fontId="0" fillId="0" borderId="0" xfId="0" applyNumberFormat="1"/>
    <xf numFmtId="21" fontId="0" fillId="0" borderId="0" xfId="0" applyNumberFormat="1"/>
    <xf numFmtId="0" fontId="5" fillId="0" borderId="0" xfId="0" applyFont="1"/>
    <xf numFmtId="49" fontId="5" fillId="0" borderId="0" xfId="0" applyNumberFormat="1" applyFont="1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49" fontId="1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49" fontId="1" fillId="0" borderId="0" xfId="0" applyNumberFormat="1" applyFont="1"/>
    <xf numFmtId="0" fontId="1" fillId="0" borderId="0" xfId="0" applyFont="1"/>
    <xf numFmtId="49" fontId="9" fillId="0" borderId="0" xfId="0" applyNumberFormat="1" applyFont="1" applyAlignment="1">
      <alignment horizontal="center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2" xfId="0" applyFill="1" applyBorder="1"/>
    <xf numFmtId="0" fontId="0" fillId="7" borderId="3" xfId="0" applyFill="1" applyBorder="1"/>
    <xf numFmtId="0" fontId="0" fillId="7" borderId="0" xfId="0" applyFill="1"/>
    <xf numFmtId="0" fontId="0" fillId="7" borderId="5" xfId="0" applyFill="1" applyBorder="1"/>
    <xf numFmtId="0" fontId="0" fillId="7" borderId="7" xfId="0" applyFill="1" applyBorder="1"/>
    <xf numFmtId="0" fontId="0" fillId="7" borderId="8" xfId="0" applyFill="1" applyBorder="1"/>
    <xf numFmtId="0" fontId="0" fillId="7" borderId="4" xfId="0" applyFill="1" applyBorder="1"/>
    <xf numFmtId="0" fontId="0" fillId="7" borderId="6" xfId="0" applyFill="1" applyBorder="1"/>
    <xf numFmtId="0" fontId="0" fillId="8" borderId="1" xfId="0" applyFill="1" applyBorder="1"/>
    <xf numFmtId="0" fontId="0" fillId="4" borderId="9" xfId="0" applyFill="1" applyBorder="1"/>
    <xf numFmtId="0" fontId="0" fillId="4" borderId="7" xfId="0" applyFill="1" applyBorder="1"/>
    <xf numFmtId="0" fontId="0" fillId="0" borderId="10" xfId="0" applyBorder="1"/>
    <xf numFmtId="0" fontId="10" fillId="0" borderId="0" xfId="0" applyFont="1"/>
    <xf numFmtId="49" fontId="0" fillId="0" borderId="0" xfId="0" applyNumberFormat="1"/>
    <xf numFmtId="3" fontId="0" fillId="0" borderId="0" xfId="0" applyNumberFormat="1"/>
    <xf numFmtId="12" fontId="0" fillId="0" borderId="0" xfId="0" applyNumberFormat="1"/>
    <xf numFmtId="16" fontId="0" fillId="0" borderId="0" xfId="0" applyNumberFormat="1"/>
    <xf numFmtId="172" fontId="0" fillId="0" borderId="0" xfId="0" applyNumberFormat="1"/>
    <xf numFmtId="18" fontId="0" fillId="0" borderId="0" xfId="0" applyNumberFormat="1"/>
    <xf numFmtId="173" fontId="0" fillId="0" borderId="0" xfId="0" applyNumberFormat="1"/>
    <xf numFmtId="0" fontId="0" fillId="9" borderId="0" xfId="0" applyFill="1"/>
    <xf numFmtId="0" fontId="0" fillId="0" borderId="0" xfId="0" applyFont="1" applyAlignment="1">
      <alignment horizontal="center"/>
    </xf>
    <xf numFmtId="14" fontId="13" fillId="0" borderId="0" xfId="1" applyNumberFormat="1" applyFont="1" applyBorder="1" applyAlignment="1">
      <alignment vertical="center"/>
    </xf>
    <xf numFmtId="0" fontId="13" fillId="0" borderId="0" xfId="1" applyNumberFormat="1" applyFont="1" applyBorder="1" applyAlignment="1">
      <alignment vertical="center"/>
    </xf>
    <xf numFmtId="0" fontId="14" fillId="0" borderId="0" xfId="0" applyFont="1"/>
    <xf numFmtId="0" fontId="15" fillId="0" borderId="0" xfId="0" applyFont="1"/>
    <xf numFmtId="14" fontId="0" fillId="4" borderId="7" xfId="0" applyNumberFormat="1" applyFill="1" applyBorder="1"/>
    <xf numFmtId="0" fontId="17" fillId="0" borderId="0" xfId="0" applyFont="1"/>
    <xf numFmtId="0" fontId="1" fillId="10" borderId="0" xfId="0" applyFont="1" applyFill="1"/>
    <xf numFmtId="0" fontId="0" fillId="11" borderId="0" xfId="0" applyFill="1"/>
    <xf numFmtId="0" fontId="18" fillId="0" borderId="0" xfId="0" applyFont="1"/>
    <xf numFmtId="0" fontId="0" fillId="0" borderId="11" xfId="0" applyBorder="1"/>
    <xf numFmtId="0" fontId="0" fillId="12" borderId="11" xfId="0" applyFill="1" applyBorder="1"/>
    <xf numFmtId="0" fontId="22" fillId="13" borderId="2" xfId="1" applyNumberFormat="1" applyFont="1" applyFill="1" applyBorder="1" applyAlignment="1">
      <alignment horizontal="center"/>
    </xf>
    <xf numFmtId="0" fontId="22" fillId="13" borderId="2" xfId="1" applyNumberFormat="1" applyFont="1" applyFill="1" applyBorder="1" applyAlignment="1">
      <alignment horizontal="right"/>
    </xf>
    <xf numFmtId="174" fontId="22" fillId="14" borderId="2" xfId="1" applyNumberFormat="1" applyFont="1" applyFill="1" applyBorder="1" applyAlignment="1">
      <alignment horizontal="center"/>
    </xf>
    <xf numFmtId="0" fontId="22" fillId="14" borderId="2" xfId="1" applyNumberFormat="1" applyFont="1" applyFill="1" applyBorder="1" applyAlignment="1">
      <alignment horizontal="right"/>
    </xf>
    <xf numFmtId="0" fontId="23" fillId="0" borderId="2" xfId="1" applyNumberFormat="1" applyFont="1" applyBorder="1"/>
    <xf numFmtId="0" fontId="22" fillId="15" borderId="0" xfId="1" applyNumberFormat="1" applyFont="1" applyFill="1" applyBorder="1" applyAlignment="1">
      <alignment horizontal="center"/>
    </xf>
    <xf numFmtId="174" fontId="22" fillId="16" borderId="0" xfId="1" applyNumberFormat="1" applyFont="1" applyFill="1" applyBorder="1" applyAlignment="1">
      <alignment horizontal="center"/>
    </xf>
    <xf numFmtId="0" fontId="23" fillId="0" borderId="0" xfId="1" applyNumberFormat="1" applyFont="1" applyBorder="1" applyAlignment="1">
      <alignment horizontal="center"/>
    </xf>
    <xf numFmtId="0" fontId="23" fillId="0" borderId="0" xfId="1" applyNumberFormat="1" applyFont="1" applyBorder="1"/>
    <xf numFmtId="0" fontId="22" fillId="0" borderId="0" xfId="1" applyNumberFormat="1" applyFont="1" applyBorder="1" applyAlignment="1">
      <alignment horizontal="left"/>
    </xf>
    <xf numFmtId="0" fontId="0" fillId="17" borderId="0" xfId="0" applyFill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Fill="1"/>
    <xf numFmtId="0" fontId="0" fillId="18" borderId="7" xfId="0" applyFill="1" applyBorder="1"/>
    <xf numFmtId="0" fontId="0" fillId="19" borderId="0" xfId="0" applyFill="1"/>
    <xf numFmtId="0" fontId="0" fillId="19" borderId="0" xfId="0" applyFill="1" applyAlignment="1">
      <alignment horizontal="center"/>
    </xf>
    <xf numFmtId="0" fontId="1" fillId="19" borderId="0" xfId="0" applyFont="1" applyFill="1"/>
    <xf numFmtId="0" fontId="14" fillId="0" borderId="0" xfId="0" applyFont="1" applyFill="1"/>
    <xf numFmtId="175" fontId="0" fillId="18" borderId="7" xfId="0" applyNumberFormat="1" applyFill="1" applyBorder="1"/>
    <xf numFmtId="174" fontId="0" fillId="18" borderId="7" xfId="0" applyNumberFormat="1" applyFill="1" applyBorder="1"/>
    <xf numFmtId="176" fontId="0" fillId="0" borderId="0" xfId="0" applyNumberFormat="1"/>
    <xf numFmtId="177" fontId="0" fillId="0" borderId="0" xfId="0" applyNumberFormat="1"/>
    <xf numFmtId="0" fontId="0" fillId="0" borderId="0" xfId="0" applyNumberFormat="1"/>
    <xf numFmtId="178" fontId="0" fillId="0" borderId="0" xfId="0" applyNumberFormat="1"/>
    <xf numFmtId="22" fontId="0" fillId="0" borderId="0" xfId="0" applyNumberFormat="1"/>
    <xf numFmtId="49" fontId="0" fillId="0" borderId="0" xfId="0" applyNumberFormat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179" fontId="0" fillId="0" borderId="0" xfId="0" applyNumberFormat="1"/>
    <xf numFmtId="180" fontId="0" fillId="0" borderId="0" xfId="0" applyNumberFormat="1"/>
    <xf numFmtId="180" fontId="1" fillId="0" borderId="0" xfId="0" applyNumberFormat="1" applyFont="1" applyFill="1"/>
    <xf numFmtId="180" fontId="1" fillId="10" borderId="0" xfId="0" applyNumberFormat="1" applyFont="1" applyFill="1"/>
    <xf numFmtId="181" fontId="0" fillId="0" borderId="0" xfId="0" applyNumberFormat="1"/>
    <xf numFmtId="181" fontId="1" fillId="10" borderId="0" xfId="0" applyNumberFormat="1" applyFont="1" applyFill="1"/>
    <xf numFmtId="9" fontId="1" fillId="0" borderId="0" xfId="2" applyFont="1" applyFill="1"/>
    <xf numFmtId="9" fontId="1" fillId="10" borderId="0" xfId="2" applyFont="1" applyFill="1"/>
    <xf numFmtId="2" fontId="1" fillId="0" borderId="0" xfId="0" applyNumberFormat="1" applyFont="1" applyFill="1"/>
    <xf numFmtId="0" fontId="0" fillId="21" borderId="12" xfId="0" applyFont="1" applyFill="1" applyBorder="1"/>
    <xf numFmtId="0" fontId="21" fillId="20" borderId="0" xfId="0" applyFont="1" applyFill="1" applyBorder="1"/>
    <xf numFmtId="0" fontId="21" fillId="20" borderId="14" xfId="0" applyFont="1" applyFill="1" applyBorder="1"/>
    <xf numFmtId="179" fontId="21" fillId="20" borderId="14" xfId="0" applyNumberFormat="1" applyFont="1" applyFill="1" applyBorder="1"/>
    <xf numFmtId="14" fontId="21" fillId="20" borderId="14" xfId="0" applyNumberFormat="1" applyFont="1" applyFill="1" applyBorder="1"/>
    <xf numFmtId="0" fontId="0" fillId="21" borderId="15" xfId="0" applyFont="1" applyFill="1" applyBorder="1"/>
    <xf numFmtId="0" fontId="0" fillId="21" borderId="13" xfId="0" applyFont="1" applyFill="1" applyBorder="1"/>
    <xf numFmtId="179" fontId="0" fillId="21" borderId="13" xfId="0" applyNumberFormat="1" applyFont="1" applyFill="1" applyBorder="1"/>
    <xf numFmtId="14" fontId="0" fillId="21" borderId="13" xfId="0" applyNumberFormat="1" applyFont="1" applyFill="1" applyBorder="1"/>
    <xf numFmtId="0" fontId="0" fillId="22" borderId="16" xfId="0" applyFont="1" applyFill="1" applyBorder="1"/>
    <xf numFmtId="0" fontId="0" fillId="22" borderId="12" xfId="0" applyFont="1" applyFill="1" applyBorder="1"/>
    <xf numFmtId="179" fontId="0" fillId="22" borderId="12" xfId="0" applyNumberFormat="1" applyFont="1" applyFill="1" applyBorder="1"/>
    <xf numFmtId="14" fontId="0" fillId="22" borderId="12" xfId="0" applyNumberFormat="1" applyFont="1" applyFill="1" applyBorder="1"/>
    <xf numFmtId="0" fontId="0" fillId="21" borderId="16" xfId="0" applyFont="1" applyFill="1" applyBorder="1"/>
    <xf numFmtId="179" fontId="0" fillId="21" borderId="12" xfId="0" applyNumberFormat="1" applyFont="1" applyFill="1" applyBorder="1"/>
    <xf numFmtId="14" fontId="0" fillId="21" borderId="12" xfId="0" applyNumberFormat="1" applyFont="1" applyFill="1" applyBorder="1"/>
    <xf numFmtId="0" fontId="27" fillId="23" borderId="0" xfId="0" applyFont="1" applyFill="1"/>
    <xf numFmtId="0" fontId="27" fillId="0" borderId="0" xfId="0" applyFont="1"/>
    <xf numFmtId="0" fontId="27" fillId="0" borderId="17" xfId="0" applyFont="1" applyBorder="1"/>
    <xf numFmtId="0" fontId="25" fillId="0" borderId="18" xfId="0" applyFont="1" applyBorder="1"/>
    <xf numFmtId="0" fontId="26" fillId="0" borderId="18" xfId="0" applyFont="1" applyBorder="1"/>
    <xf numFmtId="0" fontId="28" fillId="23" borderId="18" xfId="0" applyFont="1" applyFill="1" applyBorder="1"/>
    <xf numFmtId="0" fontId="29" fillId="0" borderId="0" xfId="0" applyFont="1"/>
    <xf numFmtId="14" fontId="0" fillId="0" borderId="0" xfId="0" applyNumberFormat="1" applyAlignment="1">
      <alignment horizontal="center"/>
    </xf>
    <xf numFmtId="183" fontId="0" fillId="0" borderId="0" xfId="3" applyNumberFormat="1" applyFont="1"/>
    <xf numFmtId="0" fontId="0" fillId="0" borderId="0" xfId="0" pivotButton="1"/>
    <xf numFmtId="0" fontId="0" fillId="0" borderId="0" xfId="0" applyAlignment="1">
      <alignment horizontal="left" indent="1"/>
    </xf>
    <xf numFmtId="10" fontId="0" fillId="0" borderId="0" xfId="0" applyNumberFormat="1"/>
  </cellXfs>
  <cellStyles count="4">
    <cellStyle name="Měna" xfId="3" builtinId="4"/>
    <cellStyle name="Normální" xfId="0" builtinId="0"/>
    <cellStyle name="Procenta" xfId="2" builtinId="5"/>
    <cellStyle name="Vysvětlující text" xfId="1" builtinId="53"/>
  </cellStyles>
  <dxfs count="11"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0070C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2" defaultPivotStyle="PivotStyleLight16"/>
  <colors>
    <mruColors>
      <color rgb="FFEAEAEA"/>
      <color rgb="FFFEF2EC"/>
      <color rgb="FFFFFAEB"/>
      <color rgb="FFF0F3FA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1.xml"/><Relationship Id="rId18" Type="http://schemas.openxmlformats.org/officeDocument/2006/relationships/worksheet" Target="worksheets/sheet16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0.xml"/><Relationship Id="rId17" Type="http://schemas.openxmlformats.org/officeDocument/2006/relationships/worksheet" Target="worksheets/sheet15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4.xml"/><Relationship Id="rId20" Type="http://schemas.openxmlformats.org/officeDocument/2006/relationships/worksheet" Target="worksheets/sheet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9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3.xml"/><Relationship Id="rId23" Type="http://schemas.openxmlformats.org/officeDocument/2006/relationships/styles" Target="styles.xml"/><Relationship Id="rId10" Type="http://schemas.openxmlformats.org/officeDocument/2006/relationships/chartsheet" Target="chartsheets/sheet2.xml"/><Relationship Id="rId19" Type="http://schemas.openxmlformats.org/officeDocument/2006/relationships/worksheet" Target="worksheets/sheet17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1.xml"/><Relationship Id="rId14" Type="http://schemas.openxmlformats.org/officeDocument/2006/relationships/worksheet" Target="worksheets/sheet12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Tržby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Ekonomika!$D$11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Ekonomika!$A$12:$A$14</c:f>
              <c:strCache>
                <c:ptCount val="3"/>
                <c:pt idx="0">
                  <c:v>Zboží 1</c:v>
                </c:pt>
                <c:pt idx="1">
                  <c:v>Zboží 2</c:v>
                </c:pt>
                <c:pt idx="2">
                  <c:v>Zboží 3</c:v>
                </c:pt>
              </c:strCache>
            </c:strRef>
          </c:cat>
          <c:val>
            <c:numRef>
              <c:f>Ekonomika!$D$12:$D$14</c:f>
              <c:numCache>
                <c:formatCode>#\ ##0.\-</c:formatCode>
                <c:ptCount val="3"/>
                <c:pt idx="0">
                  <c:v>1250</c:v>
                </c:pt>
                <c:pt idx="1">
                  <c:v>2790</c:v>
                </c:pt>
                <c:pt idx="2">
                  <c:v>1170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E4-4AE8-A05E-83BEF667FD8F}"/>
            </c:ext>
          </c:extLst>
        </c:ser>
        <c:ser>
          <c:idx val="1"/>
          <c:order val="1"/>
          <c:tx>
            <c:strRef>
              <c:f>Ekonomika!$E$11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0E4-4AE8-A05E-83BEF667FD8F}"/>
              </c:ext>
            </c:extLst>
          </c:dPt>
          <c:cat>
            <c:strRef>
              <c:f>Ekonomika!$A$12:$A$14</c:f>
              <c:strCache>
                <c:ptCount val="3"/>
                <c:pt idx="0">
                  <c:v>Zboží 1</c:v>
                </c:pt>
                <c:pt idx="1">
                  <c:v>Zboží 2</c:v>
                </c:pt>
                <c:pt idx="2">
                  <c:v>Zboží 3</c:v>
                </c:pt>
              </c:strCache>
            </c:strRef>
          </c:cat>
          <c:val>
            <c:numRef>
              <c:f>Ekonomika!$E$12:$E$14</c:f>
              <c:numCache>
                <c:formatCode>#\ ##0.\-</c:formatCode>
                <c:ptCount val="3"/>
                <c:pt idx="0">
                  <c:v>0</c:v>
                </c:pt>
                <c:pt idx="1">
                  <c:v>3720</c:v>
                </c:pt>
                <c:pt idx="2">
                  <c:v>1560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E4-4AE8-A05E-83BEF667FD8F}"/>
            </c:ext>
          </c:extLst>
        </c:ser>
        <c:ser>
          <c:idx val="2"/>
          <c:order val="2"/>
          <c:tx>
            <c:strRef>
              <c:f>Ekonomika!$F$11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Ekonomika!$A$12:$A$14</c:f>
              <c:strCache>
                <c:ptCount val="3"/>
                <c:pt idx="0">
                  <c:v>Zboží 1</c:v>
                </c:pt>
                <c:pt idx="1">
                  <c:v>Zboží 2</c:v>
                </c:pt>
                <c:pt idx="2">
                  <c:v>Zboží 3</c:v>
                </c:pt>
              </c:strCache>
            </c:strRef>
          </c:cat>
          <c:val>
            <c:numRef>
              <c:f>Ekonomika!$F$12:$F$14</c:f>
              <c:numCache>
                <c:formatCode>#\ ##0.\-</c:formatCode>
                <c:ptCount val="3"/>
                <c:pt idx="0">
                  <c:v>2250</c:v>
                </c:pt>
                <c:pt idx="1">
                  <c:v>2170</c:v>
                </c:pt>
                <c:pt idx="2">
                  <c:v>1950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E4-4AE8-A05E-83BEF667F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1926784"/>
        <c:axId val="1524521056"/>
      </c:barChart>
      <c:catAx>
        <c:axId val="151192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0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24521056"/>
        <c:crosses val="autoZero"/>
        <c:auto val="1"/>
        <c:lblAlgn val="ctr"/>
        <c:lblOffset val="100"/>
        <c:noMultiLvlLbl val="0"/>
      </c:catAx>
      <c:valAx>
        <c:axId val="152452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\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11926784"/>
        <c:crosses val="autoZero"/>
        <c:crossBetween val="between"/>
      </c:val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508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FFFF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Ekonomika!$I$15:$I$24</c:f>
              <c:numCache>
                <c:formatCode>General</c:formatCode>
                <c:ptCount val="10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6</c:v>
                </c:pt>
                <c:pt idx="4">
                  <c:v>7</c:v>
                </c:pt>
                <c:pt idx="5">
                  <c:v>5</c:v>
                </c:pt>
                <c:pt idx="6">
                  <c:v>4</c:v>
                </c:pt>
                <c:pt idx="7">
                  <c:v>8</c:v>
                </c:pt>
                <c:pt idx="8">
                  <c:v>6</c:v>
                </c:pt>
                <c:pt idx="9">
                  <c:v>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B88-4F24-92D4-47BCF2CA6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6912720"/>
        <c:axId val="1591865024"/>
      </c:lineChart>
      <c:catAx>
        <c:axId val="163691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38100" cap="flat" cmpd="sng" algn="ctr">
            <a:solidFill>
              <a:srgbClr val="FF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1865024"/>
        <c:crosses val="autoZero"/>
        <c:auto val="1"/>
        <c:lblAlgn val="ctr"/>
        <c:lblOffset val="100"/>
        <c:noMultiLvlLbl val="0"/>
      </c:catAx>
      <c:valAx>
        <c:axId val="159186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36912720"/>
        <c:crosses val="autoZero"/>
        <c:crossBetween val="between"/>
      </c:val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25"/>
      <c:rotY val="12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45"/>
          <c:dPt>
            <c:idx val="0"/>
            <c:bubble3D val="0"/>
            <c:explosion val="32"/>
            <c:spPr>
              <a:solidFill>
                <a:schemeClr val="bg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A9A-4BA0-A159-F42569B1E4EF}"/>
              </c:ext>
            </c:extLst>
          </c:dPt>
          <c:dPt>
            <c:idx val="1"/>
            <c:bubble3D val="0"/>
            <c:explosion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A9A-4BA0-A159-F42569B1E4EF}"/>
              </c:ext>
            </c:extLst>
          </c:dPt>
          <c:dPt>
            <c:idx val="2"/>
            <c:bubble3D val="0"/>
            <c:explosion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A9A-4BA0-A159-F42569B1E4EF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9A-4BA0-A159-F42569B1E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Ekonomika!$D$15:$F$15</c:f>
              <c:numCache>
                <c:formatCode>#\ ##0.\-</c:formatCode>
                <c:ptCount val="3"/>
                <c:pt idx="0">
                  <c:v>5210</c:v>
                </c:pt>
                <c:pt idx="1">
                  <c:v>5280</c:v>
                </c:pt>
                <c:pt idx="2">
                  <c:v>6370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9A-4BA0-A159-F42569B1E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4A47745-A93F-4E4D-89A6-83EE5E2D72B3}">
  <sheetPr/>
  <sheetViews>
    <sheetView zoomScale="121" workbookViewId="0" zoomToFit="1"/>
  </sheetViews>
  <pageMargins left="0.7" right="0.7" top="0.78740157499999996" bottom="0.78740157499999996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97531F7-B8A4-4A5A-A0C3-E7B003D9932E}">
  <sheetPr/>
  <sheetViews>
    <sheetView zoomScale="121" workbookViewId="0" zoomToFit="1"/>
  </sheetViews>
  <pageMargins left="0.7" right="0.7" top="0.78740157499999996" bottom="0.78740157499999996" header="0.3" footer="0.3"/>
  <drawing r:id="rId1"/>
</chartsheet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390525</xdr:colOff>
      <xdr:row>6</xdr:row>
      <xdr:rowOff>171450</xdr:rowOff>
    </xdr:from>
    <xdr:to>
      <xdr:col>6</xdr:col>
      <xdr:colOff>581025</xdr:colOff>
      <xdr:row>12</xdr:row>
      <xdr:rowOff>76200</xdr:rowOff>
    </xdr:to>
    <xdr:sp macro="" textlink="">
      <xdr:nvSpPr>
        <xdr:cNvPr id="2" name="Šipka: obousměrná vodorovná 1">
          <a:extLst>
            <a:ext uri="{FF2B5EF4-FFF2-40B4-BE49-F238E27FC236}">
              <a16:creationId xmlns:a16="http://schemas.microsoft.com/office/drawing/2014/main" id="{A2A232C4-8478-4B44-9711-0874D0F9CC8D}"/>
            </a:ext>
          </a:extLst>
        </xdr:cNvPr>
        <xdr:cNvSpPr/>
      </xdr:nvSpPr>
      <xdr:spPr>
        <a:xfrm>
          <a:off x="1609725" y="1314450"/>
          <a:ext cx="2628900" cy="1047750"/>
        </a:xfrm>
        <a:prstGeom prst="leftRightArrow">
          <a:avLst>
            <a:gd name="adj1" fmla="val 65652"/>
            <a:gd name="adj2" fmla="val 67391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s-CZ" sz="1600">
              <a:solidFill>
                <a:sysClr val="windowText" lastClr="000000"/>
              </a:solidFill>
            </a:rPr>
            <a:t>VLASTNÍ FORMÁTY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183995</xdr:colOff>
      <xdr:row>13</xdr:row>
      <xdr:rowOff>2787</xdr:rowOff>
    </xdr:from>
    <xdr:ext cx="218073" cy="19575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>
              <a:extLst>
                <a:ext uri="{FF2B5EF4-FFF2-40B4-BE49-F238E27FC236}">
                  <a16:creationId xmlns:a16="http://schemas.microsoft.com/office/drawing/2014/main" id="{9FA7278A-C182-423D-97C8-1031DD6FA5A6}"/>
                </a:ext>
              </a:extLst>
            </xdr:cNvPr>
            <xdr:cNvSpPr txBox="1"/>
          </xdr:nvSpPr>
          <xdr:spPr>
            <a:xfrm>
              <a:off x="183995" y="2460702"/>
              <a:ext cx="218073" cy="1957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ctrlPr>
                          <a:rPr lang="cs-CZ" sz="1100" i="1">
                            <a:latin typeface="Cambria Math" panose="02040503050406030204" pitchFamily="18" charset="0"/>
                          </a:rPr>
                        </m:ctrlPr>
                      </m:radPr>
                      <m:deg>
                        <m:r>
                          <m:rPr>
                            <m:brk m:alnAt="7"/>
                          </m:rPr>
                          <a:rPr lang="cs-CZ" sz="1100" b="0" i="1">
                            <a:latin typeface="Cambria Math" panose="02040503050406030204" pitchFamily="18" charset="0"/>
                          </a:rPr>
                          <m:t>2</m:t>
                        </m:r>
                      </m:deg>
                      <m:e>
                        <m:r>
                          <a:rPr lang="cs-CZ" sz="1100" b="0" i="1">
                            <a:latin typeface="Cambria Math" panose="02040503050406030204" pitchFamily="18" charset="0"/>
                          </a:rPr>
                          <m:t>9</m:t>
                        </m:r>
                      </m:e>
                    </m:rad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2" name="TextovéPole 1">
              <a:extLst>
                <a:ext uri="{FF2B5EF4-FFF2-40B4-BE49-F238E27FC236}">
                  <a16:creationId xmlns:a16="http://schemas.microsoft.com/office/drawing/2014/main" id="{9FA7278A-C182-423D-97C8-1031DD6FA5A6}"/>
                </a:ext>
              </a:extLst>
            </xdr:cNvPr>
            <xdr:cNvSpPr txBox="1"/>
          </xdr:nvSpPr>
          <xdr:spPr>
            <a:xfrm>
              <a:off x="183995" y="2460702"/>
              <a:ext cx="218073" cy="1957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cs-CZ" sz="1100" i="0">
                  <a:latin typeface="Cambria Math" panose="02040503050406030204" pitchFamily="18" charset="0"/>
                </a:rPr>
                <a:t>√(</a:t>
              </a:r>
              <a:r>
                <a:rPr lang="cs-CZ" sz="1100" b="0" i="0">
                  <a:latin typeface="Cambria Math" panose="02040503050406030204" pitchFamily="18" charset="0"/>
                </a:rPr>
                <a:t>2&amp;9)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151470</xdr:colOff>
      <xdr:row>14</xdr:row>
      <xdr:rowOff>30665</xdr:rowOff>
    </xdr:from>
    <xdr:ext cx="270138" cy="17767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>
              <a:extLst>
                <a:ext uri="{FF2B5EF4-FFF2-40B4-BE49-F238E27FC236}">
                  <a16:creationId xmlns:a16="http://schemas.microsoft.com/office/drawing/2014/main" id="{8CD98200-B2DE-41F2-A87B-A89319E848BF}"/>
                </a:ext>
              </a:extLst>
            </xdr:cNvPr>
            <xdr:cNvSpPr txBox="1"/>
          </xdr:nvSpPr>
          <xdr:spPr>
            <a:xfrm>
              <a:off x="151470" y="2679080"/>
              <a:ext cx="270138" cy="1776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ctrlPr>
                          <a:rPr lang="cs-CZ" sz="1100" i="1">
                            <a:latin typeface="Cambria Math" panose="02040503050406030204" pitchFamily="18" charset="0"/>
                          </a:rPr>
                        </m:ctrlPr>
                      </m:radPr>
                      <m:deg>
                        <m:r>
                          <m:rPr>
                            <m:brk m:alnAt="7"/>
                          </m:rPr>
                          <a:rPr lang="cs-CZ" sz="1100" b="0" i="1">
                            <a:latin typeface="Cambria Math" panose="02040503050406030204" pitchFamily="18" charset="0"/>
                          </a:rPr>
                          <m:t>𝑛</m:t>
                        </m:r>
                      </m:deg>
                      <m:e>
                        <m:r>
                          <a:rPr lang="cs-CZ" sz="11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</m:rad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3" name="TextovéPole 2">
              <a:extLst>
                <a:ext uri="{FF2B5EF4-FFF2-40B4-BE49-F238E27FC236}">
                  <a16:creationId xmlns:a16="http://schemas.microsoft.com/office/drawing/2014/main" id="{8CD98200-B2DE-41F2-A87B-A89319E848BF}"/>
                </a:ext>
              </a:extLst>
            </xdr:cNvPr>
            <xdr:cNvSpPr txBox="1"/>
          </xdr:nvSpPr>
          <xdr:spPr>
            <a:xfrm>
              <a:off x="151470" y="2679080"/>
              <a:ext cx="270138" cy="1776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cs-CZ" sz="1100" i="0">
                  <a:latin typeface="Cambria Math" panose="02040503050406030204" pitchFamily="18" charset="0"/>
                </a:rPr>
                <a:t>√(</a:t>
              </a:r>
              <a:r>
                <a:rPr lang="cs-CZ" sz="1100" b="0" i="0">
                  <a:latin typeface="Cambria Math" panose="02040503050406030204" pitchFamily="18" charset="0"/>
                </a:rPr>
                <a:t>𝑛&amp;𝑚)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3</xdr:col>
      <xdr:colOff>235104</xdr:colOff>
      <xdr:row>14</xdr:row>
      <xdr:rowOff>16726</xdr:rowOff>
    </xdr:from>
    <xdr:ext cx="218073" cy="19575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ovéPole 3">
              <a:extLst>
                <a:ext uri="{FF2B5EF4-FFF2-40B4-BE49-F238E27FC236}">
                  <a16:creationId xmlns:a16="http://schemas.microsoft.com/office/drawing/2014/main" id="{195C6E76-B2D3-42D1-9BC0-7111AC0F841C}"/>
                </a:ext>
              </a:extLst>
            </xdr:cNvPr>
            <xdr:cNvSpPr txBox="1"/>
          </xdr:nvSpPr>
          <xdr:spPr>
            <a:xfrm>
              <a:off x="2302726" y="2665141"/>
              <a:ext cx="218073" cy="1957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ctrlPr>
                          <a:rPr lang="cs-CZ" sz="1100" i="1">
                            <a:latin typeface="Cambria Math" panose="02040503050406030204" pitchFamily="18" charset="0"/>
                          </a:rPr>
                        </m:ctrlPr>
                      </m:radPr>
                      <m:deg>
                        <m:r>
                          <a:rPr lang="cs-CZ" sz="1100" b="0" i="1">
                            <a:latin typeface="Cambria Math" panose="02040503050406030204" pitchFamily="18" charset="0"/>
                          </a:rPr>
                          <m:t>3</m:t>
                        </m:r>
                      </m:deg>
                      <m:e>
                        <m:r>
                          <a:rPr lang="cs-CZ" sz="1100" b="0" i="1">
                            <a:latin typeface="Cambria Math" panose="02040503050406030204" pitchFamily="18" charset="0"/>
                          </a:rPr>
                          <m:t>8</m:t>
                        </m:r>
                      </m:e>
                    </m:rad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4" name="TextovéPole 3">
              <a:extLst>
                <a:ext uri="{FF2B5EF4-FFF2-40B4-BE49-F238E27FC236}">
                  <a16:creationId xmlns:a16="http://schemas.microsoft.com/office/drawing/2014/main" id="{195C6E76-B2D3-42D1-9BC0-7111AC0F841C}"/>
                </a:ext>
              </a:extLst>
            </xdr:cNvPr>
            <xdr:cNvSpPr txBox="1"/>
          </xdr:nvSpPr>
          <xdr:spPr>
            <a:xfrm>
              <a:off x="2302726" y="2665141"/>
              <a:ext cx="218073" cy="1957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cs-CZ" sz="1100" i="0">
                  <a:latin typeface="Cambria Math" panose="02040503050406030204" pitchFamily="18" charset="0"/>
                </a:rPr>
                <a:t>√(</a:t>
              </a:r>
              <a:r>
                <a:rPr lang="cs-CZ" sz="1100" b="0" i="0">
                  <a:latin typeface="Cambria Math" panose="02040503050406030204" pitchFamily="18" charset="0"/>
                </a:rPr>
                <a:t>3&amp;8)</a:t>
              </a:r>
              <a:endParaRPr lang="cs-CZ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303609</xdr:colOff>
      <xdr:row>11</xdr:row>
      <xdr:rowOff>35719</xdr:rowOff>
    </xdr:from>
    <xdr:to>
      <xdr:col>4</xdr:col>
      <xdr:colOff>315516</xdr:colOff>
      <xdr:row>13</xdr:row>
      <xdr:rowOff>166688</xdr:rowOff>
    </xdr:to>
    <xdr:sp macro="" textlink="">
      <xdr:nvSpPr>
        <xdr:cNvPr id="2" name="Šipka: obousměrná vodorovná 1">
          <a:extLst>
            <a:ext uri="{FF2B5EF4-FFF2-40B4-BE49-F238E27FC236}">
              <a16:creationId xmlns:a16="http://schemas.microsoft.com/office/drawing/2014/main" id="{92825559-896E-4253-8F6D-9895C6C46BA7}"/>
            </a:ext>
          </a:extLst>
        </xdr:cNvPr>
        <xdr:cNvSpPr/>
      </xdr:nvSpPr>
      <xdr:spPr>
        <a:xfrm>
          <a:off x="1518047" y="2286000"/>
          <a:ext cx="1226344" cy="511969"/>
        </a:xfrm>
        <a:prstGeom prst="leftRightArrow">
          <a:avLst>
            <a:gd name="adj1" fmla="val 38372"/>
            <a:gd name="adj2" fmla="val 60466"/>
          </a:avLst>
        </a:prstGeom>
        <a:noFill/>
        <a:ln>
          <a:solidFill>
            <a:schemeClr val="accent1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14132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6B35A21-B3D9-476E-9572-AA8C12E7810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19488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60D8CE2-F0AA-484F-99A0-CC2A278DC2B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195943</xdr:colOff>
      <xdr:row>12</xdr:row>
      <xdr:rowOff>111579</xdr:rowOff>
    </xdr:from>
    <xdr:to>
      <xdr:col>14</xdr:col>
      <xdr:colOff>59872</xdr:colOff>
      <xdr:row>26</xdr:row>
      <xdr:rowOff>187779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34BF9EB1-DECE-4D02-9925-0E1BB06AFB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ktor" refreshedDate="46185.493451041664" createdVersion="6" refreshedVersion="6" minRefreshableVersion="3" recordCount="400" xr:uid="{DAE13DA0-7193-4A25-A0CF-FBB1D570583C}">
  <cacheSource type="worksheet">
    <worksheetSource ref="B1:K401" sheet="Data"/>
  </cacheSource>
  <cacheFields count="10">
    <cacheField name="ID objednávky" numFmtId="0">
      <sharedItems/>
    </cacheField>
    <cacheField name="Objednáno" numFmtId="14">
      <sharedItems containsSemiMixedTypes="0" containsNonDate="0" containsDate="1" containsString="0" minDate="2019-12-31T00:00:00" maxDate="2021-12-30T00:00:00"/>
    </cacheField>
    <cacheField name="Odesláno" numFmtId="14">
      <sharedItems containsSemiMixedTypes="0" containsNonDate="0" containsDate="1" containsString="0" minDate="2019-12-31T00:00:00" maxDate="2022-01-20T00:00:00"/>
    </cacheField>
    <cacheField name="Doba" numFmtId="0">
      <sharedItems containsSemiMixedTypes="0" containsString="0" containsNumber="1" containsInteger="1" minValue="0" maxValue="25"/>
    </cacheField>
    <cacheField name="Kanál" numFmtId="0">
      <sharedItems/>
    </cacheField>
    <cacheField name="ID zákazníka" numFmtId="0">
      <sharedItems containsSemiMixedTypes="0" containsString="0" containsNumber="1" containsInteger="1" minValue="112" maxValue="990"/>
    </cacheField>
    <cacheField name="Země" numFmtId="0">
      <sharedItems count="6">
        <s v="Německo"/>
        <s v="Francie"/>
        <s v="Česko"/>
        <s v="Slovensko"/>
        <s v="Itálie"/>
        <s v="Rakousko"/>
      </sharedItems>
    </cacheField>
    <cacheField name="Město" numFmtId="0">
      <sharedItems count="35">
        <s v="München"/>
        <s v="Berlin"/>
        <s v="Lyon"/>
        <s v="Strasbourg"/>
        <s v="Praha"/>
        <s v="Trnava"/>
        <s v="Genova"/>
        <s v="Wien"/>
        <s v="Milano"/>
        <s v="Nitra"/>
        <s v="Plzeň"/>
        <s v="Salzburg"/>
        <s v="Linz"/>
        <s v="Villach"/>
        <s v="Graz"/>
        <s v="Stuttgart"/>
        <s v="Innsbruck"/>
        <s v="Prešov"/>
        <s v="Hannover"/>
        <s v="Ostrava"/>
        <s v="Košice"/>
        <s v="Brno"/>
        <s v="Žilina"/>
        <s v="Nantes"/>
        <s v="Firenze"/>
        <s v="Bratislava"/>
        <s v="Teplice"/>
        <s v="Leipzig"/>
        <s v="Aachen"/>
        <s v="Roma"/>
        <s v="Toulouse"/>
        <s v="Nice"/>
        <s v="Venezia"/>
        <s v="Napoli"/>
        <s v="Paris"/>
      </sharedItems>
    </cacheField>
    <cacheField name="Zaměstnanec" numFmtId="0">
      <sharedItems containsSemiMixedTypes="0" containsString="0" containsNumber="1" containsInteger="1" minValue="1" maxValue="6" count="6">
        <n v="4"/>
        <n v="2"/>
        <n v="1"/>
        <n v="6"/>
        <n v="3"/>
        <n v="5"/>
      </sharedItems>
    </cacheField>
    <cacheField name="Částka" numFmtId="183">
      <sharedItems containsSemiMixedTypes="0" containsString="0" containsNumber="1" containsInteger="1" minValue="1722" maxValue="157768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0">
  <r>
    <s v="A11858"/>
    <d v="2021-07-03T00:00:00"/>
    <d v="2021-07-20T00:00:00"/>
    <n v="17"/>
    <s v="Email"/>
    <n v="520"/>
    <x v="0"/>
    <x v="0"/>
    <x v="0"/>
    <n v="286541"/>
  </r>
  <r>
    <s v="A11998"/>
    <d v="2020-03-04T00:00:00"/>
    <d v="2020-03-28T00:00:00"/>
    <n v="24"/>
    <s v="Telefon"/>
    <n v="591"/>
    <x v="0"/>
    <x v="1"/>
    <x v="1"/>
    <n v="266855"/>
  </r>
  <r>
    <s v="A12540"/>
    <d v="2020-12-30T00:00:00"/>
    <d v="2021-01-11T00:00:00"/>
    <n v="12"/>
    <s v="Web"/>
    <n v="152"/>
    <x v="1"/>
    <x v="2"/>
    <x v="2"/>
    <n v="638302"/>
  </r>
  <r>
    <s v="A15241"/>
    <d v="2021-05-04T00:00:00"/>
    <d v="2021-05-04T00:00:00"/>
    <n v="0"/>
    <s v="Web"/>
    <n v="152"/>
    <x v="1"/>
    <x v="3"/>
    <x v="0"/>
    <n v="822416"/>
  </r>
  <r>
    <s v="A15378"/>
    <d v="2020-04-28T00:00:00"/>
    <d v="2020-04-30T00:00:00"/>
    <n v="2"/>
    <s v="Web"/>
    <n v="716"/>
    <x v="2"/>
    <x v="4"/>
    <x v="3"/>
    <n v="295140"/>
  </r>
  <r>
    <s v="A15664"/>
    <d v="2020-03-15T00:00:00"/>
    <d v="2020-04-04T00:00:00"/>
    <n v="20"/>
    <s v="Email"/>
    <n v="803"/>
    <x v="3"/>
    <x v="5"/>
    <x v="3"/>
    <n v="350526"/>
  </r>
  <r>
    <s v="A16139"/>
    <d v="2020-04-20T00:00:00"/>
    <d v="2020-04-21T00:00:00"/>
    <n v="1"/>
    <s v="Web"/>
    <n v="906"/>
    <x v="4"/>
    <x v="6"/>
    <x v="3"/>
    <n v="222969"/>
  </r>
  <r>
    <s v="A17263"/>
    <d v="2020-01-15T00:00:00"/>
    <d v="2020-01-15T00:00:00"/>
    <n v="0"/>
    <s v="Partner"/>
    <n v="249"/>
    <x v="5"/>
    <x v="7"/>
    <x v="4"/>
    <n v="529363"/>
  </r>
  <r>
    <s v="A17566"/>
    <d v="2021-11-17T00:00:00"/>
    <d v="2021-11-18T00:00:00"/>
    <n v="1"/>
    <s v="Web"/>
    <n v="906"/>
    <x v="4"/>
    <x v="8"/>
    <x v="5"/>
    <n v="401948"/>
  </r>
  <r>
    <s v="A19552"/>
    <d v="2020-09-02T00:00:00"/>
    <d v="2020-09-12T00:00:00"/>
    <n v="10"/>
    <s v="Email"/>
    <n v="803"/>
    <x v="3"/>
    <x v="9"/>
    <x v="2"/>
    <n v="795356"/>
  </r>
  <r>
    <s v="A20944"/>
    <d v="2020-11-06T00:00:00"/>
    <d v="2020-11-25T00:00:00"/>
    <n v="19"/>
    <s v="Web"/>
    <n v="716"/>
    <x v="2"/>
    <x v="10"/>
    <x v="5"/>
    <n v="653620"/>
  </r>
  <r>
    <s v="A21061"/>
    <d v="2020-12-29T00:00:00"/>
    <d v="2021-01-18T00:00:00"/>
    <n v="20"/>
    <s v="Telefon"/>
    <n v="243"/>
    <x v="5"/>
    <x v="11"/>
    <x v="0"/>
    <n v="35753"/>
  </r>
  <r>
    <s v="A21212"/>
    <d v="2021-12-16T00:00:00"/>
    <d v="2022-01-10T00:00:00"/>
    <n v="25"/>
    <s v="Email"/>
    <n v="243"/>
    <x v="5"/>
    <x v="12"/>
    <x v="2"/>
    <n v="534470"/>
  </r>
  <r>
    <s v="A24722"/>
    <d v="2020-01-26T00:00:00"/>
    <d v="2020-02-04T00:00:00"/>
    <n v="9"/>
    <s v="Web"/>
    <n v="275"/>
    <x v="5"/>
    <x v="13"/>
    <x v="0"/>
    <n v="124732"/>
  </r>
  <r>
    <s v="A26508"/>
    <d v="2021-11-17T00:00:00"/>
    <d v="2021-11-23T00:00:00"/>
    <n v="6"/>
    <s v="Telefon"/>
    <n v="243"/>
    <x v="5"/>
    <x v="14"/>
    <x v="2"/>
    <n v="726891"/>
  </r>
  <r>
    <s v="A32064"/>
    <d v="2021-02-17T00:00:00"/>
    <d v="2021-02-22T00:00:00"/>
    <n v="5"/>
    <s v="Telefon"/>
    <n v="152"/>
    <x v="1"/>
    <x v="2"/>
    <x v="2"/>
    <n v="207346"/>
  </r>
  <r>
    <s v="A40246"/>
    <d v="2020-09-25T00:00:00"/>
    <d v="2020-10-08T00:00:00"/>
    <n v="13"/>
    <s v="Web"/>
    <n v="249"/>
    <x v="5"/>
    <x v="12"/>
    <x v="4"/>
    <n v="47410"/>
  </r>
  <r>
    <s v="A41107"/>
    <d v="2020-04-14T00:00:00"/>
    <d v="2020-04-30T00:00:00"/>
    <n v="16"/>
    <s v="Telefon"/>
    <n v="427"/>
    <x v="0"/>
    <x v="15"/>
    <x v="5"/>
    <n v="643714"/>
  </r>
  <r>
    <s v="A42001"/>
    <d v="2021-08-19T00:00:00"/>
    <d v="2021-09-02T00:00:00"/>
    <n v="14"/>
    <s v="Web"/>
    <n v="275"/>
    <x v="5"/>
    <x v="13"/>
    <x v="4"/>
    <n v="294228"/>
  </r>
  <r>
    <s v="A42483"/>
    <d v="2020-02-22T00:00:00"/>
    <d v="2020-02-27T00:00:00"/>
    <n v="5"/>
    <s v="Email"/>
    <n v="275"/>
    <x v="5"/>
    <x v="16"/>
    <x v="3"/>
    <n v="184458"/>
  </r>
  <r>
    <s v="A42528"/>
    <d v="2020-10-08T00:00:00"/>
    <d v="2020-10-09T00:00:00"/>
    <n v="1"/>
    <s v="Partner"/>
    <n v="803"/>
    <x v="3"/>
    <x v="17"/>
    <x v="1"/>
    <n v="204207"/>
  </r>
  <r>
    <s v="A43847"/>
    <d v="2020-02-20T00:00:00"/>
    <d v="2020-02-29T00:00:00"/>
    <n v="9"/>
    <s v="Web"/>
    <n v="331"/>
    <x v="2"/>
    <x v="4"/>
    <x v="1"/>
    <n v="275665"/>
  </r>
  <r>
    <s v="A46288"/>
    <d v="2020-12-17T00:00:00"/>
    <d v="2020-12-22T00:00:00"/>
    <n v="5"/>
    <s v="Telefon"/>
    <n v="591"/>
    <x v="0"/>
    <x v="18"/>
    <x v="4"/>
    <n v="76377"/>
  </r>
  <r>
    <s v="A46564"/>
    <d v="2021-05-19T00:00:00"/>
    <d v="2021-06-02T00:00:00"/>
    <n v="14"/>
    <s v="Telefon"/>
    <n v="331"/>
    <x v="2"/>
    <x v="19"/>
    <x v="3"/>
    <n v="63454"/>
  </r>
  <r>
    <s v="A53640"/>
    <d v="2020-05-12T00:00:00"/>
    <d v="2020-05-22T00:00:00"/>
    <n v="10"/>
    <s v="Web"/>
    <n v="803"/>
    <x v="3"/>
    <x v="20"/>
    <x v="2"/>
    <n v="429806"/>
  </r>
  <r>
    <s v="A54311"/>
    <d v="2021-01-19T00:00:00"/>
    <d v="2021-02-13T00:00:00"/>
    <n v="25"/>
    <s v="Partner"/>
    <n v="243"/>
    <x v="5"/>
    <x v="14"/>
    <x v="4"/>
    <n v="459420"/>
  </r>
  <r>
    <s v="A55351"/>
    <d v="2020-10-03T00:00:00"/>
    <d v="2020-10-15T00:00:00"/>
    <n v="12"/>
    <s v="Telefon"/>
    <n v="379"/>
    <x v="2"/>
    <x v="21"/>
    <x v="0"/>
    <n v="76922"/>
  </r>
  <r>
    <s v="A56586"/>
    <d v="2021-06-17T00:00:00"/>
    <d v="2021-07-03T00:00:00"/>
    <n v="16"/>
    <s v="Telefon"/>
    <n v="803"/>
    <x v="3"/>
    <x v="22"/>
    <x v="4"/>
    <n v="87417"/>
  </r>
  <r>
    <s v="A57529"/>
    <d v="2020-10-02T00:00:00"/>
    <d v="2020-10-08T00:00:00"/>
    <n v="6"/>
    <s v="Telefon"/>
    <n v="112"/>
    <x v="3"/>
    <x v="5"/>
    <x v="2"/>
    <n v="46987"/>
  </r>
  <r>
    <s v="A61486"/>
    <d v="2021-04-22T00:00:00"/>
    <d v="2021-05-09T00:00:00"/>
    <n v="17"/>
    <s v="Web"/>
    <n v="152"/>
    <x v="1"/>
    <x v="23"/>
    <x v="3"/>
    <n v="268719"/>
  </r>
  <r>
    <s v="A63223"/>
    <d v="2020-05-28T00:00:00"/>
    <d v="2020-06-15T00:00:00"/>
    <n v="18"/>
    <s v="Email"/>
    <n v="803"/>
    <x v="3"/>
    <x v="22"/>
    <x v="4"/>
    <n v="205570"/>
  </r>
  <r>
    <s v="A67113"/>
    <d v="2021-07-24T00:00:00"/>
    <d v="2021-07-27T00:00:00"/>
    <n v="3"/>
    <s v="Web"/>
    <n v="716"/>
    <x v="2"/>
    <x v="4"/>
    <x v="3"/>
    <n v="647398"/>
  </r>
  <r>
    <s v="A67344"/>
    <d v="2020-10-10T00:00:00"/>
    <d v="2020-10-20T00:00:00"/>
    <n v="10"/>
    <s v="Partner"/>
    <n v="716"/>
    <x v="2"/>
    <x v="19"/>
    <x v="1"/>
    <n v="342313"/>
  </r>
  <r>
    <s v="A68874"/>
    <d v="2021-05-25T00:00:00"/>
    <d v="2021-05-26T00:00:00"/>
    <n v="1"/>
    <s v="Email"/>
    <n v="803"/>
    <x v="3"/>
    <x v="5"/>
    <x v="1"/>
    <n v="695031"/>
  </r>
  <r>
    <s v="A70632"/>
    <d v="2021-07-14T00:00:00"/>
    <d v="2021-08-01T00:00:00"/>
    <n v="18"/>
    <s v="Partner"/>
    <n v="906"/>
    <x v="4"/>
    <x v="24"/>
    <x v="1"/>
    <n v="284622"/>
  </r>
  <r>
    <s v="A71922"/>
    <d v="2021-04-02T00:00:00"/>
    <d v="2021-04-17T00:00:00"/>
    <n v="15"/>
    <s v="Partner"/>
    <n v="990"/>
    <x v="4"/>
    <x v="8"/>
    <x v="0"/>
    <n v="497796"/>
  </r>
  <r>
    <s v="A76252"/>
    <d v="2020-07-19T00:00:00"/>
    <d v="2020-07-31T00:00:00"/>
    <n v="12"/>
    <s v="Partner"/>
    <n v="803"/>
    <x v="3"/>
    <x v="25"/>
    <x v="5"/>
    <n v="336504"/>
  </r>
  <r>
    <s v="A76611"/>
    <d v="2020-01-11T00:00:00"/>
    <d v="2020-01-25T00:00:00"/>
    <n v="14"/>
    <s v="Web"/>
    <n v="803"/>
    <x v="3"/>
    <x v="22"/>
    <x v="4"/>
    <n v="662669"/>
  </r>
  <r>
    <s v="A86117"/>
    <d v="2020-10-17T00:00:00"/>
    <d v="2020-11-02T00:00:00"/>
    <n v="16"/>
    <s v="Telefon"/>
    <n v="331"/>
    <x v="2"/>
    <x v="10"/>
    <x v="3"/>
    <n v="79966"/>
  </r>
  <r>
    <s v="A88070"/>
    <d v="2021-09-18T00:00:00"/>
    <d v="2021-10-01T00:00:00"/>
    <n v="13"/>
    <s v="Web"/>
    <n v="354"/>
    <x v="2"/>
    <x v="26"/>
    <x v="3"/>
    <n v="452145"/>
  </r>
  <r>
    <s v="A94829"/>
    <d v="2021-01-25T00:00:00"/>
    <d v="2021-02-05T00:00:00"/>
    <n v="11"/>
    <s v="Web"/>
    <n v="354"/>
    <x v="2"/>
    <x v="10"/>
    <x v="4"/>
    <n v="477319"/>
  </r>
  <r>
    <s v="A95401"/>
    <d v="2021-06-19T00:00:00"/>
    <d v="2021-07-11T00:00:00"/>
    <n v="22"/>
    <s v="Partner"/>
    <n v="510"/>
    <x v="0"/>
    <x v="27"/>
    <x v="4"/>
    <n v="783982"/>
  </r>
  <r>
    <s v="A99031"/>
    <d v="2021-03-16T00:00:00"/>
    <d v="2021-04-02T00:00:00"/>
    <n v="17"/>
    <s v="Web"/>
    <n v="427"/>
    <x v="0"/>
    <x v="18"/>
    <x v="0"/>
    <n v="510011"/>
  </r>
  <r>
    <s v="B12349"/>
    <d v="2021-11-03T00:00:00"/>
    <d v="2021-11-26T00:00:00"/>
    <n v="23"/>
    <s v="Telefon"/>
    <n v="243"/>
    <x v="5"/>
    <x v="16"/>
    <x v="0"/>
    <n v="91458"/>
  </r>
  <r>
    <s v="B12856"/>
    <d v="2021-02-02T00:00:00"/>
    <d v="2021-02-08T00:00:00"/>
    <n v="6"/>
    <s v="Partner"/>
    <n v="803"/>
    <x v="3"/>
    <x v="17"/>
    <x v="3"/>
    <n v="467314"/>
  </r>
  <r>
    <s v="B14493"/>
    <d v="2020-03-26T00:00:00"/>
    <d v="2020-04-19T00:00:00"/>
    <n v="24"/>
    <s v="Telefon"/>
    <n v="803"/>
    <x v="3"/>
    <x v="5"/>
    <x v="3"/>
    <n v="40909"/>
  </r>
  <r>
    <s v="B14594"/>
    <d v="2020-06-28T00:00:00"/>
    <d v="2020-07-08T00:00:00"/>
    <n v="10"/>
    <s v="Email"/>
    <n v="716"/>
    <x v="2"/>
    <x v="4"/>
    <x v="2"/>
    <n v="202815"/>
  </r>
  <r>
    <s v="B15448"/>
    <d v="2021-05-02T00:00:00"/>
    <d v="2021-05-17T00:00:00"/>
    <n v="15"/>
    <s v="Telefon"/>
    <n v="427"/>
    <x v="0"/>
    <x v="1"/>
    <x v="5"/>
    <n v="50405"/>
  </r>
  <r>
    <s v="B17078"/>
    <d v="2020-04-26T00:00:00"/>
    <d v="2020-05-02T00:00:00"/>
    <n v="6"/>
    <s v="Web"/>
    <n v="152"/>
    <x v="1"/>
    <x v="23"/>
    <x v="5"/>
    <n v="23861"/>
  </r>
  <r>
    <s v="B18507"/>
    <d v="2020-05-25T00:00:00"/>
    <d v="2020-06-10T00:00:00"/>
    <n v="16"/>
    <s v="Telefon"/>
    <n v="331"/>
    <x v="2"/>
    <x v="4"/>
    <x v="4"/>
    <n v="30047"/>
  </r>
  <r>
    <s v="B20462"/>
    <d v="2020-08-06T00:00:00"/>
    <d v="2020-08-14T00:00:00"/>
    <n v="8"/>
    <s v="Web"/>
    <n v="510"/>
    <x v="0"/>
    <x v="0"/>
    <x v="3"/>
    <n v="249164"/>
  </r>
  <r>
    <s v="B23808"/>
    <d v="2021-12-07T00:00:00"/>
    <d v="2021-12-11T00:00:00"/>
    <n v="4"/>
    <s v="Telefon"/>
    <n v="275"/>
    <x v="5"/>
    <x v="11"/>
    <x v="0"/>
    <n v="467054"/>
  </r>
  <r>
    <s v="B25106"/>
    <d v="2020-10-15T00:00:00"/>
    <d v="2020-10-17T00:00:00"/>
    <n v="2"/>
    <s v="Telefon"/>
    <n v="112"/>
    <x v="3"/>
    <x v="9"/>
    <x v="2"/>
    <n v="56245"/>
  </r>
  <r>
    <s v="B25248"/>
    <d v="2020-09-05T00:00:00"/>
    <d v="2020-09-22T00:00:00"/>
    <n v="17"/>
    <s v="Email"/>
    <n v="716"/>
    <x v="2"/>
    <x v="4"/>
    <x v="4"/>
    <n v="551254"/>
  </r>
  <r>
    <s v="B26699"/>
    <d v="2021-04-02T00:00:00"/>
    <d v="2021-04-21T00:00:00"/>
    <n v="19"/>
    <s v="Telefon"/>
    <n v="510"/>
    <x v="0"/>
    <x v="27"/>
    <x v="1"/>
    <n v="65813"/>
  </r>
  <r>
    <s v="B27565"/>
    <d v="2020-02-11T00:00:00"/>
    <d v="2020-02-16T00:00:00"/>
    <n v="5"/>
    <s v="Partner"/>
    <n v="354"/>
    <x v="2"/>
    <x v="10"/>
    <x v="0"/>
    <n v="152783"/>
  </r>
  <r>
    <s v="B30255"/>
    <d v="2021-03-04T00:00:00"/>
    <d v="2021-03-09T00:00:00"/>
    <n v="5"/>
    <s v="Web"/>
    <n v="510"/>
    <x v="0"/>
    <x v="28"/>
    <x v="4"/>
    <n v="327572"/>
  </r>
  <r>
    <s v="B30870"/>
    <d v="2020-10-05T00:00:00"/>
    <d v="2020-10-24T00:00:00"/>
    <n v="19"/>
    <s v="Email"/>
    <n v="591"/>
    <x v="0"/>
    <x v="0"/>
    <x v="3"/>
    <n v="293611"/>
  </r>
  <r>
    <s v="B36398"/>
    <d v="2021-05-26T00:00:00"/>
    <d v="2021-06-06T00:00:00"/>
    <n v="11"/>
    <s v="Partner"/>
    <n v="591"/>
    <x v="0"/>
    <x v="18"/>
    <x v="0"/>
    <n v="270415"/>
  </r>
  <r>
    <s v="B38926"/>
    <d v="2020-01-07T00:00:00"/>
    <d v="2020-01-15T00:00:00"/>
    <n v="8"/>
    <s v="Web"/>
    <n v="591"/>
    <x v="0"/>
    <x v="15"/>
    <x v="4"/>
    <n v="316722"/>
  </r>
  <r>
    <s v="B39836"/>
    <d v="2020-01-26T00:00:00"/>
    <d v="2020-02-03T00:00:00"/>
    <n v="8"/>
    <s v="Email"/>
    <n v="249"/>
    <x v="5"/>
    <x v="7"/>
    <x v="2"/>
    <n v="763016"/>
  </r>
  <r>
    <s v="B40622"/>
    <d v="2021-07-03T00:00:00"/>
    <d v="2021-07-15T00:00:00"/>
    <n v="12"/>
    <s v="Telefon"/>
    <n v="990"/>
    <x v="4"/>
    <x v="29"/>
    <x v="5"/>
    <n v="368307"/>
  </r>
  <r>
    <s v="B43387"/>
    <d v="2021-09-18T00:00:00"/>
    <d v="2021-09-21T00:00:00"/>
    <n v="3"/>
    <s v="Email"/>
    <n v="331"/>
    <x v="2"/>
    <x v="4"/>
    <x v="2"/>
    <n v="498935"/>
  </r>
  <r>
    <s v="B46356"/>
    <d v="2021-02-28T00:00:00"/>
    <d v="2021-03-23T00:00:00"/>
    <n v="23"/>
    <s v="Email"/>
    <n v="803"/>
    <x v="3"/>
    <x v="22"/>
    <x v="0"/>
    <n v="636729"/>
  </r>
  <r>
    <s v="B46880"/>
    <d v="2020-07-27T00:00:00"/>
    <d v="2020-08-19T00:00:00"/>
    <n v="23"/>
    <s v="Telefon"/>
    <n v="591"/>
    <x v="0"/>
    <x v="28"/>
    <x v="3"/>
    <n v="67456"/>
  </r>
  <r>
    <s v="B47431"/>
    <d v="2020-01-05T00:00:00"/>
    <d v="2020-01-06T00:00:00"/>
    <n v="1"/>
    <s v="Partner"/>
    <n v="275"/>
    <x v="5"/>
    <x v="16"/>
    <x v="2"/>
    <n v="458548"/>
  </r>
  <r>
    <s v="B50842"/>
    <d v="2021-12-09T00:00:00"/>
    <d v="2021-12-11T00:00:00"/>
    <n v="2"/>
    <s v="Telefon"/>
    <n v="591"/>
    <x v="0"/>
    <x v="18"/>
    <x v="5"/>
    <n v="562253"/>
  </r>
  <r>
    <s v="B51900"/>
    <d v="2021-07-27T00:00:00"/>
    <d v="2021-08-01T00:00:00"/>
    <n v="5"/>
    <s v="Partner"/>
    <n v="354"/>
    <x v="2"/>
    <x v="19"/>
    <x v="2"/>
    <n v="616786"/>
  </r>
  <r>
    <s v="B52154"/>
    <d v="2021-06-27T00:00:00"/>
    <d v="2021-07-11T00:00:00"/>
    <n v="14"/>
    <s v="Telefon"/>
    <n v="275"/>
    <x v="5"/>
    <x v="12"/>
    <x v="3"/>
    <n v="400571"/>
  </r>
  <r>
    <s v="B54053"/>
    <d v="2021-08-06T00:00:00"/>
    <d v="2021-08-21T00:00:00"/>
    <n v="15"/>
    <s v="Web"/>
    <n v="510"/>
    <x v="0"/>
    <x v="0"/>
    <x v="2"/>
    <n v="465572"/>
  </r>
  <r>
    <s v="B55012"/>
    <d v="2021-12-06T00:00:00"/>
    <d v="2021-12-22T00:00:00"/>
    <n v="16"/>
    <s v="Telefon"/>
    <n v="803"/>
    <x v="3"/>
    <x v="17"/>
    <x v="4"/>
    <n v="69668"/>
  </r>
  <r>
    <s v="B56203"/>
    <d v="2021-08-31T00:00:00"/>
    <d v="2021-09-03T00:00:00"/>
    <n v="3"/>
    <s v="Partner"/>
    <n v="112"/>
    <x v="3"/>
    <x v="20"/>
    <x v="0"/>
    <n v="477835"/>
  </r>
  <r>
    <s v="B58621"/>
    <d v="2021-04-06T00:00:00"/>
    <d v="2021-04-17T00:00:00"/>
    <n v="11"/>
    <s v="Telefon"/>
    <n v="331"/>
    <x v="2"/>
    <x v="21"/>
    <x v="3"/>
    <n v="683028"/>
  </r>
  <r>
    <s v="B59073"/>
    <d v="2020-01-23T00:00:00"/>
    <d v="2020-01-31T00:00:00"/>
    <n v="8"/>
    <s v="Telefon"/>
    <n v="275"/>
    <x v="5"/>
    <x v="14"/>
    <x v="3"/>
    <n v="18957"/>
  </r>
  <r>
    <s v="B62107"/>
    <d v="2021-04-25T00:00:00"/>
    <d v="2021-05-11T00:00:00"/>
    <n v="16"/>
    <s v="Web"/>
    <n v="152"/>
    <x v="1"/>
    <x v="30"/>
    <x v="2"/>
    <n v="90632"/>
  </r>
  <r>
    <s v="B62750"/>
    <d v="2020-09-20T00:00:00"/>
    <d v="2020-09-29T00:00:00"/>
    <n v="9"/>
    <s v="Partner"/>
    <n v="803"/>
    <x v="3"/>
    <x v="25"/>
    <x v="3"/>
    <n v="300439"/>
  </r>
  <r>
    <s v="B64134"/>
    <d v="2021-01-23T00:00:00"/>
    <d v="2021-02-12T00:00:00"/>
    <n v="20"/>
    <s v="Web"/>
    <n v="510"/>
    <x v="0"/>
    <x v="1"/>
    <x v="1"/>
    <n v="315315"/>
  </r>
  <r>
    <s v="B71867"/>
    <d v="2020-01-10T00:00:00"/>
    <d v="2020-01-17T00:00:00"/>
    <n v="7"/>
    <s v="Web"/>
    <n v="803"/>
    <x v="3"/>
    <x v="20"/>
    <x v="0"/>
    <n v="326792"/>
  </r>
  <r>
    <s v="B75163"/>
    <d v="2020-12-17T00:00:00"/>
    <d v="2021-01-05T00:00:00"/>
    <n v="19"/>
    <s v="Telefon"/>
    <n v="510"/>
    <x v="0"/>
    <x v="18"/>
    <x v="2"/>
    <n v="78054"/>
  </r>
  <r>
    <s v="B81136"/>
    <d v="2020-11-13T00:00:00"/>
    <d v="2020-11-14T00:00:00"/>
    <n v="1"/>
    <s v="Email"/>
    <n v="331"/>
    <x v="2"/>
    <x v="21"/>
    <x v="1"/>
    <n v="69674"/>
  </r>
  <r>
    <s v="B81158"/>
    <d v="2021-06-22T00:00:00"/>
    <d v="2021-07-16T00:00:00"/>
    <n v="24"/>
    <s v="Telefon"/>
    <n v="803"/>
    <x v="3"/>
    <x v="17"/>
    <x v="0"/>
    <n v="78126"/>
  </r>
  <r>
    <s v="B81792"/>
    <d v="2020-01-19T00:00:00"/>
    <d v="2020-02-12T00:00:00"/>
    <n v="24"/>
    <s v="Web"/>
    <n v="520"/>
    <x v="0"/>
    <x v="1"/>
    <x v="4"/>
    <n v="197152"/>
  </r>
  <r>
    <s v="B83679"/>
    <d v="2020-12-19T00:00:00"/>
    <d v="2020-12-25T00:00:00"/>
    <n v="6"/>
    <s v="Email"/>
    <n v="379"/>
    <x v="2"/>
    <x v="10"/>
    <x v="4"/>
    <n v="771909"/>
  </r>
  <r>
    <s v="B84203"/>
    <d v="2020-01-10T00:00:00"/>
    <d v="2020-01-15T00:00:00"/>
    <n v="5"/>
    <s v="Telefon"/>
    <n v="152"/>
    <x v="1"/>
    <x v="30"/>
    <x v="5"/>
    <n v="12227"/>
  </r>
  <r>
    <s v="B84583"/>
    <d v="2021-08-20T00:00:00"/>
    <d v="2021-08-22T00:00:00"/>
    <n v="2"/>
    <s v="Web"/>
    <n v="591"/>
    <x v="0"/>
    <x v="28"/>
    <x v="4"/>
    <n v="180452"/>
  </r>
  <r>
    <s v="B88876"/>
    <d v="2020-11-22T00:00:00"/>
    <d v="2020-12-03T00:00:00"/>
    <n v="11"/>
    <s v="Web"/>
    <n v="591"/>
    <x v="0"/>
    <x v="28"/>
    <x v="3"/>
    <n v="98418"/>
  </r>
  <r>
    <s v="B89399"/>
    <d v="2020-10-21T00:00:00"/>
    <d v="2020-11-01T00:00:00"/>
    <n v="11"/>
    <s v="Telefon"/>
    <n v="379"/>
    <x v="2"/>
    <x v="21"/>
    <x v="5"/>
    <n v="29494"/>
  </r>
  <r>
    <s v="B91210"/>
    <d v="2020-03-26T00:00:00"/>
    <d v="2020-04-06T00:00:00"/>
    <n v="11"/>
    <s v="Telefon"/>
    <n v="803"/>
    <x v="3"/>
    <x v="17"/>
    <x v="2"/>
    <n v="47069"/>
  </r>
  <r>
    <s v="B92406"/>
    <d v="2020-08-31T00:00:00"/>
    <d v="2020-09-12T00:00:00"/>
    <n v="12"/>
    <s v="Telefon"/>
    <n v="152"/>
    <x v="1"/>
    <x v="23"/>
    <x v="5"/>
    <n v="534903"/>
  </r>
  <r>
    <s v="C11876"/>
    <d v="2021-12-29T00:00:00"/>
    <d v="2022-01-07T00:00:00"/>
    <n v="9"/>
    <s v="Web"/>
    <n v="275"/>
    <x v="5"/>
    <x v="7"/>
    <x v="4"/>
    <n v="199030"/>
  </r>
  <r>
    <s v="C11989"/>
    <d v="2020-11-01T00:00:00"/>
    <d v="2020-11-19T00:00:00"/>
    <n v="18"/>
    <s v="Email"/>
    <n v="275"/>
    <x v="5"/>
    <x v="12"/>
    <x v="2"/>
    <n v="654531"/>
  </r>
  <r>
    <s v="C14430"/>
    <d v="2021-10-02T00:00:00"/>
    <d v="2021-10-10T00:00:00"/>
    <n v="8"/>
    <s v="Partner"/>
    <n v="803"/>
    <x v="3"/>
    <x v="5"/>
    <x v="5"/>
    <n v="398909"/>
  </r>
  <r>
    <s v="C15904"/>
    <d v="2020-09-26T00:00:00"/>
    <d v="2020-10-04T00:00:00"/>
    <n v="8"/>
    <s v="Telefon"/>
    <n v="152"/>
    <x v="1"/>
    <x v="31"/>
    <x v="4"/>
    <n v="81397"/>
  </r>
  <r>
    <s v="C18093"/>
    <d v="2020-10-08T00:00:00"/>
    <d v="2020-10-24T00:00:00"/>
    <n v="16"/>
    <s v="Partner"/>
    <n v="331"/>
    <x v="2"/>
    <x v="4"/>
    <x v="3"/>
    <n v="295615"/>
  </r>
  <r>
    <s v="C22239"/>
    <d v="2021-01-09T00:00:00"/>
    <d v="2021-01-20T00:00:00"/>
    <n v="11"/>
    <s v="Telefon"/>
    <n v="152"/>
    <x v="1"/>
    <x v="3"/>
    <x v="0"/>
    <n v="59160"/>
  </r>
  <r>
    <s v="C22913"/>
    <d v="2020-11-17T00:00:00"/>
    <d v="2020-11-30T00:00:00"/>
    <n v="13"/>
    <s v="Partner"/>
    <n v="803"/>
    <x v="3"/>
    <x v="20"/>
    <x v="1"/>
    <n v="315391"/>
  </r>
  <r>
    <s v="C23879"/>
    <d v="2021-12-12T00:00:00"/>
    <d v="2021-12-13T00:00:00"/>
    <n v="1"/>
    <s v="Web"/>
    <n v="520"/>
    <x v="0"/>
    <x v="27"/>
    <x v="3"/>
    <n v="627914"/>
  </r>
  <r>
    <s v="C24174"/>
    <d v="2021-08-22T00:00:00"/>
    <d v="2021-09-01T00:00:00"/>
    <n v="10"/>
    <s v="Telefon"/>
    <n v="716"/>
    <x v="2"/>
    <x v="21"/>
    <x v="3"/>
    <n v="57708"/>
  </r>
  <r>
    <s v="C27117"/>
    <d v="2021-12-09T00:00:00"/>
    <d v="2021-12-13T00:00:00"/>
    <n v="4"/>
    <s v="Email"/>
    <n v="275"/>
    <x v="5"/>
    <x v="12"/>
    <x v="2"/>
    <n v="174017"/>
  </r>
  <r>
    <s v="C28308"/>
    <d v="2021-10-30T00:00:00"/>
    <d v="2021-11-07T00:00:00"/>
    <n v="8"/>
    <s v="Partner"/>
    <n v="716"/>
    <x v="2"/>
    <x v="26"/>
    <x v="3"/>
    <n v="731481"/>
  </r>
  <r>
    <s v="C29800"/>
    <d v="2020-04-08T00:00:00"/>
    <d v="2020-04-12T00:00:00"/>
    <n v="4"/>
    <s v="Telefon"/>
    <n v="112"/>
    <x v="3"/>
    <x v="17"/>
    <x v="4"/>
    <n v="539733"/>
  </r>
  <r>
    <s v="C32482"/>
    <d v="2021-02-04T00:00:00"/>
    <d v="2021-02-20T00:00:00"/>
    <n v="16"/>
    <s v="Telefon"/>
    <n v="379"/>
    <x v="2"/>
    <x v="4"/>
    <x v="3"/>
    <n v="49876"/>
  </r>
  <r>
    <s v="C32670"/>
    <d v="2020-06-14T00:00:00"/>
    <d v="2020-07-03T00:00:00"/>
    <n v="19"/>
    <s v="Web"/>
    <n v="510"/>
    <x v="0"/>
    <x v="0"/>
    <x v="1"/>
    <n v="781629"/>
  </r>
  <r>
    <s v="C37793"/>
    <d v="2020-08-02T00:00:00"/>
    <d v="2020-08-10T00:00:00"/>
    <n v="8"/>
    <s v="Partner"/>
    <n v="152"/>
    <x v="1"/>
    <x v="3"/>
    <x v="4"/>
    <n v="19836"/>
  </r>
  <r>
    <s v="C37933"/>
    <d v="2021-07-17T00:00:00"/>
    <d v="2021-07-29T00:00:00"/>
    <n v="12"/>
    <s v="Web"/>
    <n v="152"/>
    <x v="1"/>
    <x v="31"/>
    <x v="1"/>
    <n v="729612"/>
  </r>
  <r>
    <s v="C38535"/>
    <d v="2020-10-19T00:00:00"/>
    <d v="2020-11-08T00:00:00"/>
    <n v="20"/>
    <s v="Web"/>
    <n v="990"/>
    <x v="4"/>
    <x v="32"/>
    <x v="4"/>
    <n v="661904"/>
  </r>
  <r>
    <s v="C38629"/>
    <d v="2020-08-09T00:00:00"/>
    <d v="2020-08-21T00:00:00"/>
    <n v="12"/>
    <s v="Web"/>
    <n v="716"/>
    <x v="2"/>
    <x v="4"/>
    <x v="2"/>
    <n v="535434"/>
  </r>
  <r>
    <s v="C39397"/>
    <d v="2021-09-23T00:00:00"/>
    <d v="2021-10-07T00:00:00"/>
    <n v="14"/>
    <s v="Telefon"/>
    <n v="243"/>
    <x v="5"/>
    <x v="11"/>
    <x v="3"/>
    <n v="608891"/>
  </r>
  <r>
    <s v="C40137"/>
    <d v="2021-07-02T00:00:00"/>
    <d v="2021-07-02T00:00:00"/>
    <n v="0"/>
    <s v="Telefon"/>
    <n v="354"/>
    <x v="2"/>
    <x v="19"/>
    <x v="3"/>
    <n v="596842"/>
  </r>
  <r>
    <s v="C42483"/>
    <d v="2020-11-04T00:00:00"/>
    <d v="2020-11-13T00:00:00"/>
    <n v="9"/>
    <s v="Web"/>
    <n v="152"/>
    <x v="1"/>
    <x v="31"/>
    <x v="5"/>
    <n v="347067"/>
  </r>
  <r>
    <s v="C47277"/>
    <d v="2020-12-09T00:00:00"/>
    <d v="2020-12-20T00:00:00"/>
    <n v="11"/>
    <s v="Partner"/>
    <n v="803"/>
    <x v="3"/>
    <x v="5"/>
    <x v="4"/>
    <n v="414899"/>
  </r>
  <r>
    <s v="C47705"/>
    <d v="2021-08-26T00:00:00"/>
    <d v="2021-09-16T00:00:00"/>
    <n v="21"/>
    <s v="Web"/>
    <n v="716"/>
    <x v="2"/>
    <x v="4"/>
    <x v="4"/>
    <n v="1722"/>
  </r>
  <r>
    <s v="C48142"/>
    <d v="2021-11-24T00:00:00"/>
    <d v="2021-12-06T00:00:00"/>
    <n v="12"/>
    <s v="Partner"/>
    <n v="427"/>
    <x v="0"/>
    <x v="18"/>
    <x v="2"/>
    <n v="1577686"/>
  </r>
  <r>
    <s v="C49784"/>
    <d v="2021-12-15T00:00:00"/>
    <d v="2021-12-19T00:00:00"/>
    <n v="4"/>
    <s v="Email"/>
    <n v="990"/>
    <x v="4"/>
    <x v="24"/>
    <x v="4"/>
    <n v="77908"/>
  </r>
  <r>
    <s v="C52727"/>
    <d v="2021-03-08T00:00:00"/>
    <d v="2021-03-14T00:00:00"/>
    <n v="6"/>
    <s v="Partner"/>
    <n v="803"/>
    <x v="3"/>
    <x v="5"/>
    <x v="4"/>
    <n v="184042"/>
  </r>
  <r>
    <s v="C53130"/>
    <d v="2021-11-26T00:00:00"/>
    <d v="2021-12-17T00:00:00"/>
    <n v="21"/>
    <s v="Partner"/>
    <n v="716"/>
    <x v="2"/>
    <x v="26"/>
    <x v="1"/>
    <n v="593217"/>
  </r>
  <r>
    <s v="C53757"/>
    <d v="2020-06-08T00:00:00"/>
    <d v="2020-06-20T00:00:00"/>
    <n v="12"/>
    <s v="Email"/>
    <n v="275"/>
    <x v="5"/>
    <x v="7"/>
    <x v="5"/>
    <n v="386997"/>
  </r>
  <r>
    <s v="C54652"/>
    <d v="2020-03-11T00:00:00"/>
    <d v="2020-04-05T00:00:00"/>
    <n v="25"/>
    <s v="Partner"/>
    <n v="152"/>
    <x v="1"/>
    <x v="31"/>
    <x v="3"/>
    <n v="638171"/>
  </r>
  <r>
    <s v="C56093"/>
    <d v="2020-06-26T00:00:00"/>
    <d v="2020-06-30T00:00:00"/>
    <n v="4"/>
    <s v="Email"/>
    <n v="152"/>
    <x v="1"/>
    <x v="3"/>
    <x v="2"/>
    <n v="421230"/>
  </r>
  <r>
    <s v="C64540"/>
    <d v="2020-10-23T00:00:00"/>
    <d v="2020-11-05T00:00:00"/>
    <n v="13"/>
    <s v="Telefon"/>
    <n v="591"/>
    <x v="0"/>
    <x v="0"/>
    <x v="4"/>
    <n v="38286"/>
  </r>
  <r>
    <s v="C67209"/>
    <d v="2021-08-02T00:00:00"/>
    <d v="2021-08-03T00:00:00"/>
    <n v="1"/>
    <s v="Telefon"/>
    <n v="427"/>
    <x v="0"/>
    <x v="15"/>
    <x v="5"/>
    <n v="15338"/>
  </r>
  <r>
    <s v="C69028"/>
    <d v="2021-03-29T00:00:00"/>
    <d v="2021-03-31T00:00:00"/>
    <n v="2"/>
    <s v="Partner"/>
    <n v="591"/>
    <x v="0"/>
    <x v="0"/>
    <x v="2"/>
    <n v="355628"/>
  </r>
  <r>
    <s v="C69294"/>
    <d v="2021-04-04T00:00:00"/>
    <d v="2021-04-07T00:00:00"/>
    <n v="3"/>
    <s v="Telefon"/>
    <n v="112"/>
    <x v="3"/>
    <x v="25"/>
    <x v="4"/>
    <n v="318407"/>
  </r>
  <r>
    <s v="C74095"/>
    <d v="2020-10-20T00:00:00"/>
    <d v="2020-11-02T00:00:00"/>
    <n v="13"/>
    <s v="Web"/>
    <n v="243"/>
    <x v="5"/>
    <x v="14"/>
    <x v="5"/>
    <n v="384555"/>
  </r>
  <r>
    <s v="C74130"/>
    <d v="2021-03-03T00:00:00"/>
    <d v="2021-03-19T00:00:00"/>
    <n v="16"/>
    <s v="Email"/>
    <n v="510"/>
    <x v="0"/>
    <x v="15"/>
    <x v="5"/>
    <n v="278473"/>
  </r>
  <r>
    <s v="C74265"/>
    <d v="2020-01-21T00:00:00"/>
    <d v="2020-02-13T00:00:00"/>
    <n v="23"/>
    <s v="Email"/>
    <n v="520"/>
    <x v="0"/>
    <x v="27"/>
    <x v="4"/>
    <n v="291330"/>
  </r>
  <r>
    <s v="C75573"/>
    <d v="2021-09-02T00:00:00"/>
    <d v="2021-09-15T00:00:00"/>
    <n v="13"/>
    <s v="Web"/>
    <n v="716"/>
    <x v="2"/>
    <x v="10"/>
    <x v="2"/>
    <n v="407947"/>
  </r>
  <r>
    <s v="C81422"/>
    <d v="2020-01-13T00:00:00"/>
    <d v="2020-02-04T00:00:00"/>
    <n v="22"/>
    <s v="Partner"/>
    <n v="803"/>
    <x v="3"/>
    <x v="17"/>
    <x v="3"/>
    <n v="62944"/>
  </r>
  <r>
    <s v="C83479"/>
    <d v="2021-12-27T00:00:00"/>
    <d v="2022-01-19T00:00:00"/>
    <n v="23"/>
    <s v="Telefon"/>
    <n v="152"/>
    <x v="1"/>
    <x v="31"/>
    <x v="4"/>
    <n v="208406"/>
  </r>
  <r>
    <s v="C86089"/>
    <d v="2021-06-04T00:00:00"/>
    <d v="2021-06-26T00:00:00"/>
    <n v="22"/>
    <s v="Partner"/>
    <n v="716"/>
    <x v="2"/>
    <x v="10"/>
    <x v="1"/>
    <n v="629301"/>
  </r>
  <r>
    <s v="C86450"/>
    <d v="2021-07-26T00:00:00"/>
    <d v="2021-07-26T00:00:00"/>
    <n v="0"/>
    <s v="Telefon"/>
    <n v="803"/>
    <x v="3"/>
    <x v="9"/>
    <x v="5"/>
    <n v="639419"/>
  </r>
  <r>
    <s v="C87027"/>
    <d v="2021-06-11T00:00:00"/>
    <d v="2021-07-04T00:00:00"/>
    <n v="23"/>
    <s v="Web"/>
    <n v="803"/>
    <x v="3"/>
    <x v="9"/>
    <x v="4"/>
    <n v="628967"/>
  </r>
  <r>
    <s v="C91392"/>
    <d v="2020-05-23T00:00:00"/>
    <d v="2020-05-28T00:00:00"/>
    <n v="5"/>
    <s v="Partner"/>
    <n v="906"/>
    <x v="4"/>
    <x v="24"/>
    <x v="0"/>
    <n v="323632"/>
  </r>
  <r>
    <s v="C95927"/>
    <d v="2021-01-03T00:00:00"/>
    <d v="2021-01-14T00:00:00"/>
    <n v="11"/>
    <s v="Telefon"/>
    <n v="354"/>
    <x v="2"/>
    <x v="19"/>
    <x v="4"/>
    <n v="12214"/>
  </r>
  <r>
    <s v="C98859"/>
    <d v="2021-09-20T00:00:00"/>
    <d v="2021-10-03T00:00:00"/>
    <n v="13"/>
    <s v="Email"/>
    <n v="906"/>
    <x v="4"/>
    <x v="32"/>
    <x v="3"/>
    <n v="541291"/>
  </r>
  <r>
    <s v="C98874"/>
    <d v="2020-05-10T00:00:00"/>
    <d v="2020-05-16T00:00:00"/>
    <n v="6"/>
    <s v="Web"/>
    <n v="379"/>
    <x v="2"/>
    <x v="4"/>
    <x v="1"/>
    <n v="140923"/>
  </r>
  <r>
    <s v="D12883"/>
    <d v="2020-09-11T00:00:00"/>
    <d v="2020-09-27T00:00:00"/>
    <n v="16"/>
    <s v="Telefon"/>
    <n v="990"/>
    <x v="4"/>
    <x v="33"/>
    <x v="4"/>
    <n v="50786"/>
  </r>
  <r>
    <s v="D17813"/>
    <d v="2021-03-11T00:00:00"/>
    <d v="2021-03-20T00:00:00"/>
    <n v="9"/>
    <s v="Telefon"/>
    <n v="591"/>
    <x v="0"/>
    <x v="27"/>
    <x v="4"/>
    <n v="35127"/>
  </r>
  <r>
    <s v="D18297"/>
    <d v="2020-08-25T00:00:00"/>
    <d v="2020-09-06T00:00:00"/>
    <n v="12"/>
    <s v="Web"/>
    <n v="152"/>
    <x v="1"/>
    <x v="30"/>
    <x v="0"/>
    <n v="740878"/>
  </r>
  <r>
    <s v="D18413"/>
    <d v="2021-05-23T00:00:00"/>
    <d v="2021-06-08T00:00:00"/>
    <n v="16"/>
    <s v="Telefon"/>
    <n v="803"/>
    <x v="3"/>
    <x v="25"/>
    <x v="5"/>
    <n v="75151"/>
  </r>
  <r>
    <s v="D24537"/>
    <d v="2020-11-02T00:00:00"/>
    <d v="2020-11-17T00:00:00"/>
    <n v="15"/>
    <s v="Email"/>
    <n v="803"/>
    <x v="3"/>
    <x v="25"/>
    <x v="4"/>
    <n v="314627"/>
  </r>
  <r>
    <s v="D24846"/>
    <d v="2021-05-21T00:00:00"/>
    <d v="2021-05-23T00:00:00"/>
    <n v="2"/>
    <s v="Email"/>
    <n v="152"/>
    <x v="1"/>
    <x v="23"/>
    <x v="4"/>
    <n v="194628"/>
  </r>
  <r>
    <s v="D25684"/>
    <d v="2021-04-04T00:00:00"/>
    <d v="2021-04-26T00:00:00"/>
    <n v="22"/>
    <s v="Web"/>
    <n v="803"/>
    <x v="3"/>
    <x v="17"/>
    <x v="5"/>
    <n v="395348"/>
  </r>
  <r>
    <s v="D26514"/>
    <d v="2021-05-20T00:00:00"/>
    <d v="2021-06-01T00:00:00"/>
    <n v="12"/>
    <s v="Telefon"/>
    <n v="716"/>
    <x v="2"/>
    <x v="10"/>
    <x v="1"/>
    <n v="22959"/>
  </r>
  <r>
    <s v="D26761"/>
    <d v="2021-04-01T00:00:00"/>
    <d v="2021-04-06T00:00:00"/>
    <n v="5"/>
    <s v="Telefon"/>
    <n v="716"/>
    <x v="2"/>
    <x v="19"/>
    <x v="5"/>
    <n v="48654"/>
  </r>
  <r>
    <s v="D28466"/>
    <d v="2021-12-04T00:00:00"/>
    <d v="2021-12-16T00:00:00"/>
    <n v="12"/>
    <s v="Web"/>
    <n v="354"/>
    <x v="2"/>
    <x v="10"/>
    <x v="0"/>
    <n v="228315"/>
  </r>
  <r>
    <s v="D29701"/>
    <d v="2021-06-16T00:00:00"/>
    <d v="2021-06-28T00:00:00"/>
    <n v="12"/>
    <s v="Web"/>
    <n v="520"/>
    <x v="0"/>
    <x v="1"/>
    <x v="3"/>
    <n v="34052"/>
  </r>
  <r>
    <s v="D30459"/>
    <d v="2020-05-23T00:00:00"/>
    <d v="2020-06-16T00:00:00"/>
    <n v="24"/>
    <s v="Web"/>
    <n v="803"/>
    <x v="3"/>
    <x v="20"/>
    <x v="4"/>
    <n v="667355"/>
  </r>
  <r>
    <s v="D33407"/>
    <d v="2021-07-29T00:00:00"/>
    <d v="2021-08-21T00:00:00"/>
    <n v="23"/>
    <s v="Telefon"/>
    <n v="243"/>
    <x v="5"/>
    <x v="14"/>
    <x v="1"/>
    <n v="593368"/>
  </r>
  <r>
    <s v="D45758"/>
    <d v="2020-04-13T00:00:00"/>
    <d v="2020-04-14T00:00:00"/>
    <n v="1"/>
    <s v="Web"/>
    <n v="275"/>
    <x v="5"/>
    <x v="12"/>
    <x v="3"/>
    <n v="165393"/>
  </r>
  <r>
    <s v="D49008"/>
    <d v="2020-01-25T00:00:00"/>
    <d v="2020-02-14T00:00:00"/>
    <n v="20"/>
    <s v="Web"/>
    <n v="354"/>
    <x v="2"/>
    <x v="19"/>
    <x v="0"/>
    <n v="484754"/>
  </r>
  <r>
    <s v="D51168"/>
    <d v="2021-07-27T00:00:00"/>
    <d v="2021-08-14T00:00:00"/>
    <n v="18"/>
    <s v="Telefon"/>
    <n v="152"/>
    <x v="1"/>
    <x v="23"/>
    <x v="5"/>
    <n v="297437"/>
  </r>
  <r>
    <s v="D63002"/>
    <d v="2021-07-06T00:00:00"/>
    <d v="2021-07-12T00:00:00"/>
    <n v="6"/>
    <s v="Telefon"/>
    <n v="331"/>
    <x v="2"/>
    <x v="4"/>
    <x v="2"/>
    <n v="844320"/>
  </r>
  <r>
    <s v="D65975"/>
    <d v="2020-12-19T00:00:00"/>
    <d v="2020-12-23T00:00:00"/>
    <n v="4"/>
    <s v="Partner"/>
    <n v="379"/>
    <x v="2"/>
    <x v="4"/>
    <x v="1"/>
    <n v="217833"/>
  </r>
  <r>
    <s v="D66900"/>
    <d v="2021-07-17T00:00:00"/>
    <d v="2021-08-07T00:00:00"/>
    <n v="21"/>
    <s v="Partner"/>
    <n v="243"/>
    <x v="5"/>
    <x v="16"/>
    <x v="3"/>
    <n v="757121"/>
  </r>
  <r>
    <s v="D67881"/>
    <d v="2020-06-27T00:00:00"/>
    <d v="2020-06-30T00:00:00"/>
    <n v="3"/>
    <s v="Telefon"/>
    <n v="427"/>
    <x v="0"/>
    <x v="15"/>
    <x v="0"/>
    <n v="83849"/>
  </r>
  <r>
    <s v="D68970"/>
    <d v="2020-12-27T00:00:00"/>
    <d v="2020-12-27T00:00:00"/>
    <n v="0"/>
    <s v="Telefon"/>
    <n v="152"/>
    <x v="1"/>
    <x v="30"/>
    <x v="3"/>
    <n v="86406"/>
  </r>
  <r>
    <s v="D81063"/>
    <d v="2020-04-07T00:00:00"/>
    <d v="2020-05-01T00:00:00"/>
    <n v="24"/>
    <s v="Telefon"/>
    <n v="803"/>
    <x v="3"/>
    <x v="5"/>
    <x v="0"/>
    <n v="537265"/>
  </r>
  <r>
    <s v="D84544"/>
    <d v="2020-02-20T00:00:00"/>
    <d v="2020-03-16T00:00:00"/>
    <n v="25"/>
    <s v="Partner"/>
    <n v="275"/>
    <x v="5"/>
    <x v="7"/>
    <x v="4"/>
    <n v="370317"/>
  </r>
  <r>
    <s v="D88455"/>
    <d v="2020-12-22T00:00:00"/>
    <d v="2021-01-15T00:00:00"/>
    <n v="24"/>
    <s v="Web"/>
    <n v="591"/>
    <x v="0"/>
    <x v="18"/>
    <x v="4"/>
    <n v="799217"/>
  </r>
  <r>
    <s v="D89351"/>
    <d v="2020-07-24T00:00:00"/>
    <d v="2020-08-10T00:00:00"/>
    <n v="17"/>
    <s v="Telefon"/>
    <n v="331"/>
    <x v="2"/>
    <x v="26"/>
    <x v="0"/>
    <n v="83312"/>
  </r>
  <r>
    <s v="D91234"/>
    <d v="2020-03-11T00:00:00"/>
    <d v="2020-03-19T00:00:00"/>
    <n v="8"/>
    <s v="Telefon"/>
    <n v="249"/>
    <x v="5"/>
    <x v="16"/>
    <x v="5"/>
    <n v="341781"/>
  </r>
  <r>
    <s v="D97451"/>
    <d v="2021-06-21T00:00:00"/>
    <d v="2021-06-25T00:00:00"/>
    <n v="4"/>
    <s v="Telefon"/>
    <n v="249"/>
    <x v="5"/>
    <x v="12"/>
    <x v="5"/>
    <n v="38148"/>
  </r>
  <r>
    <s v="D98016"/>
    <d v="2020-12-04T00:00:00"/>
    <d v="2020-12-25T00:00:00"/>
    <n v="21"/>
    <s v="Web"/>
    <n v="803"/>
    <x v="3"/>
    <x v="17"/>
    <x v="4"/>
    <n v="577960"/>
  </r>
  <r>
    <s v="D98972"/>
    <d v="2020-06-10T00:00:00"/>
    <d v="2020-06-25T00:00:00"/>
    <n v="15"/>
    <s v="Email"/>
    <n v="716"/>
    <x v="2"/>
    <x v="21"/>
    <x v="0"/>
    <n v="694429"/>
  </r>
  <r>
    <s v="D99759"/>
    <d v="2020-09-17T00:00:00"/>
    <d v="2020-10-08T00:00:00"/>
    <n v="21"/>
    <s v="Partner"/>
    <n v="112"/>
    <x v="3"/>
    <x v="22"/>
    <x v="3"/>
    <n v="296799"/>
  </r>
  <r>
    <s v="E13536"/>
    <d v="2020-10-15T00:00:00"/>
    <d v="2020-11-02T00:00:00"/>
    <n v="18"/>
    <s v="Web"/>
    <n v="152"/>
    <x v="1"/>
    <x v="31"/>
    <x v="3"/>
    <n v="7218"/>
  </r>
  <r>
    <s v="E14955"/>
    <d v="2021-03-01T00:00:00"/>
    <d v="2021-03-24T00:00:00"/>
    <n v="23"/>
    <s v="Partner"/>
    <n v="379"/>
    <x v="2"/>
    <x v="19"/>
    <x v="5"/>
    <n v="438512"/>
  </r>
  <r>
    <s v="E17705"/>
    <d v="2020-10-10T00:00:00"/>
    <d v="2020-10-23T00:00:00"/>
    <n v="13"/>
    <s v="Telefon"/>
    <n v="112"/>
    <x v="3"/>
    <x v="9"/>
    <x v="0"/>
    <n v="245699"/>
  </r>
  <r>
    <s v="E18852"/>
    <d v="2020-09-16T00:00:00"/>
    <d v="2020-09-24T00:00:00"/>
    <n v="8"/>
    <s v="Web"/>
    <n v="112"/>
    <x v="3"/>
    <x v="20"/>
    <x v="4"/>
    <n v="747375"/>
  </r>
  <r>
    <s v="E19945"/>
    <d v="2021-02-14T00:00:00"/>
    <d v="2021-03-04T00:00:00"/>
    <n v="18"/>
    <s v="Email"/>
    <n v="990"/>
    <x v="4"/>
    <x v="24"/>
    <x v="2"/>
    <n v="54843"/>
  </r>
  <r>
    <s v="E21362"/>
    <d v="2021-10-13T00:00:00"/>
    <d v="2021-10-22T00:00:00"/>
    <n v="9"/>
    <s v="Web"/>
    <n v="152"/>
    <x v="1"/>
    <x v="31"/>
    <x v="4"/>
    <n v="16085"/>
  </r>
  <r>
    <s v="E21704"/>
    <d v="2020-02-28T00:00:00"/>
    <d v="2020-03-24T00:00:00"/>
    <n v="25"/>
    <s v="Telefon"/>
    <n v="803"/>
    <x v="3"/>
    <x v="25"/>
    <x v="3"/>
    <n v="379128"/>
  </r>
  <r>
    <s v="E27493"/>
    <d v="2021-01-31T00:00:00"/>
    <d v="2021-02-16T00:00:00"/>
    <n v="16"/>
    <s v="Email"/>
    <n v="152"/>
    <x v="1"/>
    <x v="34"/>
    <x v="0"/>
    <n v="56602"/>
  </r>
  <r>
    <s v="E29060"/>
    <d v="2021-01-29T00:00:00"/>
    <d v="2021-02-12T00:00:00"/>
    <n v="14"/>
    <s v="Web"/>
    <n v="152"/>
    <x v="1"/>
    <x v="30"/>
    <x v="0"/>
    <n v="685029"/>
  </r>
  <r>
    <s v="E29233"/>
    <d v="2021-04-05T00:00:00"/>
    <d v="2021-04-07T00:00:00"/>
    <n v="2"/>
    <s v="Web"/>
    <n v="275"/>
    <x v="5"/>
    <x v="14"/>
    <x v="5"/>
    <n v="536276"/>
  </r>
  <r>
    <s v="E33861"/>
    <d v="2021-09-03T00:00:00"/>
    <d v="2021-09-23T00:00:00"/>
    <n v="20"/>
    <s v="Telefon"/>
    <n v="331"/>
    <x v="2"/>
    <x v="4"/>
    <x v="0"/>
    <n v="274732"/>
  </r>
  <r>
    <s v="E34288"/>
    <d v="2021-02-03T00:00:00"/>
    <d v="2021-02-26T00:00:00"/>
    <n v="23"/>
    <s v="Web"/>
    <n v="249"/>
    <x v="5"/>
    <x v="14"/>
    <x v="2"/>
    <n v="567785"/>
  </r>
  <r>
    <s v="E35818"/>
    <d v="2021-11-03T00:00:00"/>
    <d v="2021-11-26T00:00:00"/>
    <n v="23"/>
    <s v="Telefon"/>
    <n v="803"/>
    <x v="3"/>
    <x v="20"/>
    <x v="4"/>
    <n v="203644"/>
  </r>
  <r>
    <s v="E38528"/>
    <d v="2020-02-25T00:00:00"/>
    <d v="2020-03-16T00:00:00"/>
    <n v="20"/>
    <s v="Telefon"/>
    <n v="249"/>
    <x v="5"/>
    <x v="11"/>
    <x v="5"/>
    <n v="247404"/>
  </r>
  <r>
    <s v="E39002"/>
    <d v="2021-03-16T00:00:00"/>
    <d v="2021-04-05T00:00:00"/>
    <n v="20"/>
    <s v="Web"/>
    <n v="803"/>
    <x v="3"/>
    <x v="5"/>
    <x v="3"/>
    <n v="566289"/>
  </r>
  <r>
    <s v="E40872"/>
    <d v="2020-05-01T00:00:00"/>
    <d v="2020-05-05T00:00:00"/>
    <n v="4"/>
    <s v="Email"/>
    <n v="591"/>
    <x v="0"/>
    <x v="18"/>
    <x v="4"/>
    <n v="414342"/>
  </r>
  <r>
    <s v="E41416"/>
    <d v="2020-10-20T00:00:00"/>
    <d v="2020-11-09T00:00:00"/>
    <n v="20"/>
    <s v="Telefon"/>
    <n v="803"/>
    <x v="3"/>
    <x v="22"/>
    <x v="1"/>
    <n v="44773"/>
  </r>
  <r>
    <s v="E44646"/>
    <d v="2020-04-24T00:00:00"/>
    <d v="2020-05-13T00:00:00"/>
    <n v="19"/>
    <s v="Email"/>
    <n v="354"/>
    <x v="2"/>
    <x v="26"/>
    <x v="4"/>
    <n v="637516"/>
  </r>
  <r>
    <s v="E46074"/>
    <d v="2021-11-13T00:00:00"/>
    <d v="2021-12-08T00:00:00"/>
    <n v="25"/>
    <s v="Telefon"/>
    <n v="716"/>
    <x v="2"/>
    <x v="4"/>
    <x v="0"/>
    <n v="139609"/>
  </r>
  <r>
    <s v="E47682"/>
    <d v="2021-01-30T00:00:00"/>
    <d v="2021-02-15T00:00:00"/>
    <n v="16"/>
    <s v="Partner"/>
    <n v="716"/>
    <x v="2"/>
    <x v="4"/>
    <x v="5"/>
    <n v="164499"/>
  </r>
  <r>
    <s v="E48101"/>
    <d v="2021-07-24T00:00:00"/>
    <d v="2021-08-09T00:00:00"/>
    <n v="16"/>
    <s v="Telefon"/>
    <n v="112"/>
    <x v="3"/>
    <x v="5"/>
    <x v="1"/>
    <n v="527313"/>
  </r>
  <r>
    <s v="E54200"/>
    <d v="2020-11-28T00:00:00"/>
    <d v="2020-12-02T00:00:00"/>
    <n v="4"/>
    <s v="Web"/>
    <n v="510"/>
    <x v="0"/>
    <x v="28"/>
    <x v="0"/>
    <n v="530083"/>
  </r>
  <r>
    <s v="E56477"/>
    <d v="2020-07-11T00:00:00"/>
    <d v="2020-07-18T00:00:00"/>
    <n v="7"/>
    <s v="Web"/>
    <n v="112"/>
    <x v="3"/>
    <x v="22"/>
    <x v="5"/>
    <n v="710825"/>
  </r>
  <r>
    <s v="E56519"/>
    <d v="2021-05-30T00:00:00"/>
    <d v="2021-06-12T00:00:00"/>
    <n v="13"/>
    <s v="Web"/>
    <n v="354"/>
    <x v="2"/>
    <x v="4"/>
    <x v="1"/>
    <n v="501621"/>
  </r>
  <r>
    <s v="E62575"/>
    <d v="2020-05-12T00:00:00"/>
    <d v="2020-06-04T00:00:00"/>
    <n v="23"/>
    <s v="Telefon"/>
    <n v="275"/>
    <x v="5"/>
    <x v="11"/>
    <x v="3"/>
    <n v="418633"/>
  </r>
  <r>
    <s v="E66536"/>
    <d v="2020-04-29T00:00:00"/>
    <d v="2020-05-15T00:00:00"/>
    <n v="16"/>
    <s v="Telefon"/>
    <n v="112"/>
    <x v="3"/>
    <x v="9"/>
    <x v="4"/>
    <n v="348566"/>
  </r>
  <r>
    <s v="E66589"/>
    <d v="2021-05-22T00:00:00"/>
    <d v="2021-06-02T00:00:00"/>
    <n v="11"/>
    <s v="Partner"/>
    <n v="379"/>
    <x v="2"/>
    <x v="10"/>
    <x v="1"/>
    <n v="299507"/>
  </r>
  <r>
    <s v="E67143"/>
    <d v="2021-02-16T00:00:00"/>
    <d v="2021-03-07T00:00:00"/>
    <n v="19"/>
    <s v="Telefon"/>
    <n v="716"/>
    <x v="2"/>
    <x v="4"/>
    <x v="2"/>
    <n v="75364"/>
  </r>
  <r>
    <s v="E69497"/>
    <d v="2020-09-17T00:00:00"/>
    <d v="2020-10-04T00:00:00"/>
    <n v="17"/>
    <s v="Telefon"/>
    <n v="331"/>
    <x v="2"/>
    <x v="4"/>
    <x v="3"/>
    <n v="695725"/>
  </r>
  <r>
    <s v="E73818"/>
    <d v="2021-07-24T00:00:00"/>
    <d v="2021-08-18T00:00:00"/>
    <n v="25"/>
    <s v="Partner"/>
    <n v="249"/>
    <x v="5"/>
    <x v="11"/>
    <x v="1"/>
    <n v="291156"/>
  </r>
  <r>
    <s v="E75510"/>
    <d v="2021-10-13T00:00:00"/>
    <d v="2021-10-19T00:00:00"/>
    <n v="6"/>
    <s v="Email"/>
    <n v="112"/>
    <x v="3"/>
    <x v="22"/>
    <x v="1"/>
    <n v="419330"/>
  </r>
  <r>
    <s v="E77232"/>
    <d v="2020-06-09T00:00:00"/>
    <d v="2020-06-09T00:00:00"/>
    <n v="0"/>
    <s v="Email"/>
    <n v="354"/>
    <x v="2"/>
    <x v="4"/>
    <x v="4"/>
    <n v="58400"/>
  </r>
  <r>
    <s v="E78338"/>
    <d v="2021-06-30T00:00:00"/>
    <d v="2021-07-16T00:00:00"/>
    <n v="16"/>
    <s v="Web"/>
    <n v="716"/>
    <x v="2"/>
    <x v="10"/>
    <x v="0"/>
    <n v="246207"/>
  </r>
  <r>
    <s v="E81078"/>
    <d v="2020-12-25T00:00:00"/>
    <d v="2021-01-06T00:00:00"/>
    <n v="12"/>
    <s v="Telefon"/>
    <n v="112"/>
    <x v="3"/>
    <x v="20"/>
    <x v="5"/>
    <n v="46244"/>
  </r>
  <r>
    <s v="E86882"/>
    <d v="2021-09-09T00:00:00"/>
    <d v="2021-10-02T00:00:00"/>
    <n v="23"/>
    <s v="Web"/>
    <n v="716"/>
    <x v="2"/>
    <x v="4"/>
    <x v="3"/>
    <n v="235967"/>
  </r>
  <r>
    <s v="E88684"/>
    <d v="2020-07-26T00:00:00"/>
    <d v="2020-08-19T00:00:00"/>
    <n v="24"/>
    <s v="Partner"/>
    <n v="354"/>
    <x v="2"/>
    <x v="21"/>
    <x v="4"/>
    <n v="292191"/>
  </r>
  <r>
    <s v="E88875"/>
    <d v="2020-03-04T00:00:00"/>
    <d v="2020-03-04T00:00:00"/>
    <n v="0"/>
    <s v="Partner"/>
    <n v="243"/>
    <x v="5"/>
    <x v="16"/>
    <x v="4"/>
    <n v="358814"/>
  </r>
  <r>
    <s v="E89802"/>
    <d v="2020-08-13T00:00:00"/>
    <d v="2020-08-13T00:00:00"/>
    <n v="0"/>
    <s v="Partner"/>
    <n v="906"/>
    <x v="4"/>
    <x v="29"/>
    <x v="4"/>
    <n v="608834"/>
  </r>
  <r>
    <s v="E91418"/>
    <d v="2021-05-04T00:00:00"/>
    <d v="2021-05-12T00:00:00"/>
    <n v="8"/>
    <s v="Telefon"/>
    <n v="427"/>
    <x v="0"/>
    <x v="15"/>
    <x v="1"/>
    <n v="837071"/>
  </r>
  <r>
    <s v="E95578"/>
    <d v="2021-04-17T00:00:00"/>
    <d v="2021-04-27T00:00:00"/>
    <n v="10"/>
    <s v="Partner"/>
    <n v="152"/>
    <x v="1"/>
    <x v="31"/>
    <x v="0"/>
    <n v="545807"/>
  </r>
  <r>
    <s v="E96167"/>
    <d v="2021-07-08T00:00:00"/>
    <d v="2021-07-12T00:00:00"/>
    <n v="4"/>
    <s v="Email"/>
    <n v="275"/>
    <x v="5"/>
    <x v="7"/>
    <x v="5"/>
    <n v="279856"/>
  </r>
  <r>
    <s v="E97678"/>
    <d v="2021-03-08T00:00:00"/>
    <d v="2021-03-08T00:00:00"/>
    <n v="0"/>
    <s v="Email"/>
    <n v="591"/>
    <x v="0"/>
    <x v="0"/>
    <x v="5"/>
    <n v="732494"/>
  </r>
  <r>
    <s v="E99128"/>
    <d v="2020-05-08T00:00:00"/>
    <d v="2020-05-21T00:00:00"/>
    <n v="13"/>
    <s v="Web"/>
    <n v="379"/>
    <x v="2"/>
    <x v="10"/>
    <x v="5"/>
    <n v="290881"/>
  </r>
  <r>
    <s v="E99393"/>
    <d v="2020-02-24T00:00:00"/>
    <d v="2020-03-16T00:00:00"/>
    <n v="21"/>
    <s v="Web"/>
    <n v="591"/>
    <x v="0"/>
    <x v="28"/>
    <x v="2"/>
    <n v="189264"/>
  </r>
  <r>
    <s v="E99755"/>
    <d v="2021-08-22T00:00:00"/>
    <d v="2021-09-02T00:00:00"/>
    <n v="11"/>
    <s v="Web"/>
    <n v="716"/>
    <x v="2"/>
    <x v="21"/>
    <x v="2"/>
    <n v="569049"/>
  </r>
  <r>
    <s v="F13088"/>
    <d v="2020-07-04T00:00:00"/>
    <d v="2020-07-27T00:00:00"/>
    <n v="23"/>
    <s v="Web"/>
    <n v="716"/>
    <x v="2"/>
    <x v="10"/>
    <x v="0"/>
    <n v="836473"/>
  </r>
  <r>
    <s v="F20890"/>
    <d v="2021-01-23T00:00:00"/>
    <d v="2021-02-13T00:00:00"/>
    <n v="21"/>
    <s v="Web"/>
    <n v="112"/>
    <x v="3"/>
    <x v="25"/>
    <x v="1"/>
    <n v="554294"/>
  </r>
  <r>
    <s v="F21384"/>
    <d v="2021-05-16T00:00:00"/>
    <d v="2021-05-29T00:00:00"/>
    <n v="13"/>
    <s v="Web"/>
    <n v="249"/>
    <x v="5"/>
    <x v="11"/>
    <x v="5"/>
    <n v="803974"/>
  </r>
  <r>
    <s v="F22136"/>
    <d v="2021-01-23T00:00:00"/>
    <d v="2021-02-09T00:00:00"/>
    <n v="17"/>
    <s v="Partner"/>
    <n v="716"/>
    <x v="2"/>
    <x v="21"/>
    <x v="4"/>
    <n v="243026"/>
  </r>
  <r>
    <s v="F24156"/>
    <d v="2021-05-06T00:00:00"/>
    <d v="2021-05-12T00:00:00"/>
    <n v="6"/>
    <s v="Partner"/>
    <n v="510"/>
    <x v="0"/>
    <x v="28"/>
    <x v="0"/>
    <n v="717214"/>
  </r>
  <r>
    <s v="F27198"/>
    <d v="2021-01-22T00:00:00"/>
    <d v="2021-01-27T00:00:00"/>
    <n v="5"/>
    <s v="Partner"/>
    <n v="803"/>
    <x v="3"/>
    <x v="17"/>
    <x v="5"/>
    <n v="304323"/>
  </r>
  <r>
    <s v="F27658"/>
    <d v="2020-10-08T00:00:00"/>
    <d v="2020-10-09T00:00:00"/>
    <n v="1"/>
    <s v="Email"/>
    <n v="331"/>
    <x v="2"/>
    <x v="10"/>
    <x v="5"/>
    <n v="171737"/>
  </r>
  <r>
    <s v="F33802"/>
    <d v="2020-01-04T00:00:00"/>
    <d v="2020-01-21T00:00:00"/>
    <n v="17"/>
    <s v="Telefon"/>
    <n v="803"/>
    <x v="3"/>
    <x v="25"/>
    <x v="2"/>
    <n v="58275"/>
  </r>
  <r>
    <s v="F34920"/>
    <d v="2021-01-02T00:00:00"/>
    <d v="2021-01-19T00:00:00"/>
    <n v="17"/>
    <s v="Web"/>
    <n v="803"/>
    <x v="3"/>
    <x v="20"/>
    <x v="5"/>
    <n v="451087"/>
  </r>
  <r>
    <s v="F36593"/>
    <d v="2020-10-19T00:00:00"/>
    <d v="2020-10-29T00:00:00"/>
    <n v="10"/>
    <s v="Telefon"/>
    <n v="331"/>
    <x v="2"/>
    <x v="26"/>
    <x v="3"/>
    <n v="96781"/>
  </r>
  <r>
    <s v="F36665"/>
    <d v="2020-06-11T00:00:00"/>
    <d v="2020-07-04T00:00:00"/>
    <n v="23"/>
    <s v="Telefon"/>
    <n v="591"/>
    <x v="0"/>
    <x v="1"/>
    <x v="5"/>
    <n v="160432"/>
  </r>
  <r>
    <s v="F39072"/>
    <d v="2021-01-28T00:00:00"/>
    <d v="2021-01-28T00:00:00"/>
    <n v="0"/>
    <s v="Web"/>
    <n v="591"/>
    <x v="0"/>
    <x v="18"/>
    <x v="2"/>
    <n v="147948"/>
  </r>
  <r>
    <s v="F40367"/>
    <d v="2020-09-29T00:00:00"/>
    <d v="2020-10-01T00:00:00"/>
    <n v="2"/>
    <s v="Web"/>
    <n v="249"/>
    <x v="5"/>
    <x v="16"/>
    <x v="4"/>
    <n v="142753"/>
  </r>
  <r>
    <s v="F44736"/>
    <d v="2021-03-19T00:00:00"/>
    <d v="2021-03-30T00:00:00"/>
    <n v="11"/>
    <s v="Telefon"/>
    <n v="716"/>
    <x v="2"/>
    <x v="26"/>
    <x v="2"/>
    <n v="16452"/>
  </r>
  <r>
    <s v="F48083"/>
    <d v="2020-11-18T00:00:00"/>
    <d v="2020-12-08T00:00:00"/>
    <n v="20"/>
    <s v="Telefon"/>
    <n v="520"/>
    <x v="0"/>
    <x v="15"/>
    <x v="5"/>
    <n v="597368"/>
  </r>
  <r>
    <s v="F49450"/>
    <d v="2021-01-20T00:00:00"/>
    <d v="2021-01-27T00:00:00"/>
    <n v="7"/>
    <s v="Web"/>
    <n v="803"/>
    <x v="3"/>
    <x v="22"/>
    <x v="0"/>
    <n v="572626"/>
  </r>
  <r>
    <s v="F56753"/>
    <d v="2019-12-31T00:00:00"/>
    <d v="2019-12-31T00:00:00"/>
    <n v="0"/>
    <s v="Telefon"/>
    <n v="803"/>
    <x v="3"/>
    <x v="20"/>
    <x v="4"/>
    <n v="32688"/>
  </r>
  <r>
    <s v="F57835"/>
    <d v="2021-10-25T00:00:00"/>
    <d v="2021-11-04T00:00:00"/>
    <n v="10"/>
    <s v="Web"/>
    <n v="990"/>
    <x v="4"/>
    <x v="8"/>
    <x v="5"/>
    <n v="463247"/>
  </r>
  <r>
    <s v="F61447"/>
    <d v="2021-03-23T00:00:00"/>
    <d v="2021-03-29T00:00:00"/>
    <n v="6"/>
    <s v="Telefon"/>
    <n v="591"/>
    <x v="0"/>
    <x v="18"/>
    <x v="4"/>
    <n v="31508"/>
  </r>
  <r>
    <s v="F66210"/>
    <d v="2021-02-23T00:00:00"/>
    <d v="2021-03-13T00:00:00"/>
    <n v="18"/>
    <s v="Telefon"/>
    <n v="112"/>
    <x v="3"/>
    <x v="9"/>
    <x v="5"/>
    <n v="45573"/>
  </r>
  <r>
    <s v="F67573"/>
    <d v="2021-01-14T00:00:00"/>
    <d v="2021-02-04T00:00:00"/>
    <n v="21"/>
    <s v="Web"/>
    <n v="275"/>
    <x v="5"/>
    <x v="13"/>
    <x v="0"/>
    <n v="314792"/>
  </r>
  <r>
    <s v="F67682"/>
    <d v="2020-08-06T00:00:00"/>
    <d v="2020-08-06T00:00:00"/>
    <n v="0"/>
    <s v="Partner"/>
    <n v="112"/>
    <x v="3"/>
    <x v="17"/>
    <x v="5"/>
    <n v="842001"/>
  </r>
  <r>
    <s v="F74963"/>
    <d v="2020-07-24T00:00:00"/>
    <d v="2020-08-16T00:00:00"/>
    <n v="23"/>
    <s v="Telefon"/>
    <n v="427"/>
    <x v="0"/>
    <x v="15"/>
    <x v="4"/>
    <n v="40036"/>
  </r>
  <r>
    <s v="F76167"/>
    <d v="2021-02-18T00:00:00"/>
    <d v="2021-03-14T00:00:00"/>
    <n v="24"/>
    <s v="Partner"/>
    <n v="716"/>
    <x v="2"/>
    <x v="10"/>
    <x v="5"/>
    <n v="421077"/>
  </r>
  <r>
    <s v="F81450"/>
    <d v="2020-11-29T00:00:00"/>
    <d v="2020-12-13T00:00:00"/>
    <n v="14"/>
    <s v="Web"/>
    <n v="591"/>
    <x v="0"/>
    <x v="18"/>
    <x v="5"/>
    <n v="434094"/>
  </r>
  <r>
    <s v="F82250"/>
    <d v="2021-05-23T00:00:00"/>
    <d v="2021-05-25T00:00:00"/>
    <n v="2"/>
    <s v="Telefon"/>
    <n v="803"/>
    <x v="3"/>
    <x v="17"/>
    <x v="2"/>
    <n v="46310"/>
  </r>
  <r>
    <s v="F85964"/>
    <d v="2021-07-17T00:00:00"/>
    <d v="2021-08-03T00:00:00"/>
    <n v="17"/>
    <s v="Web"/>
    <n v="112"/>
    <x v="3"/>
    <x v="20"/>
    <x v="3"/>
    <n v="370860"/>
  </r>
  <r>
    <s v="F90559"/>
    <d v="2021-12-27T00:00:00"/>
    <d v="2022-01-04T00:00:00"/>
    <n v="8"/>
    <s v="Telefon"/>
    <n v="152"/>
    <x v="1"/>
    <x v="34"/>
    <x v="4"/>
    <n v="813301"/>
  </r>
  <r>
    <s v="F91386"/>
    <d v="2021-05-23T00:00:00"/>
    <d v="2021-06-13T00:00:00"/>
    <n v="21"/>
    <s v="Web"/>
    <n v="243"/>
    <x v="5"/>
    <x v="12"/>
    <x v="3"/>
    <n v="84176"/>
  </r>
  <r>
    <s v="F92833"/>
    <d v="2021-09-17T00:00:00"/>
    <d v="2021-09-23T00:00:00"/>
    <n v="6"/>
    <s v="Telefon"/>
    <n v="275"/>
    <x v="5"/>
    <x v="14"/>
    <x v="2"/>
    <n v="783730"/>
  </r>
  <r>
    <s v="F93303"/>
    <d v="2021-08-03T00:00:00"/>
    <d v="2021-08-15T00:00:00"/>
    <n v="12"/>
    <s v="Partner"/>
    <n v="591"/>
    <x v="0"/>
    <x v="0"/>
    <x v="1"/>
    <n v="829099"/>
  </r>
  <r>
    <s v="F94175"/>
    <d v="2021-08-09T00:00:00"/>
    <d v="2021-08-29T00:00:00"/>
    <n v="20"/>
    <s v="Telefon"/>
    <n v="591"/>
    <x v="0"/>
    <x v="0"/>
    <x v="4"/>
    <n v="212402"/>
  </r>
  <r>
    <s v="F94319"/>
    <d v="2020-07-23T00:00:00"/>
    <d v="2020-08-03T00:00:00"/>
    <n v="11"/>
    <s v="Email"/>
    <n v="906"/>
    <x v="4"/>
    <x v="24"/>
    <x v="5"/>
    <n v="157360"/>
  </r>
  <r>
    <s v="F98718"/>
    <d v="2021-03-17T00:00:00"/>
    <d v="2021-03-21T00:00:00"/>
    <n v="4"/>
    <s v="Partner"/>
    <n v="249"/>
    <x v="5"/>
    <x v="7"/>
    <x v="0"/>
    <n v="540379"/>
  </r>
  <r>
    <s v="F99178"/>
    <d v="2021-09-16T00:00:00"/>
    <d v="2021-09-26T00:00:00"/>
    <n v="10"/>
    <s v="Telefon"/>
    <n v="591"/>
    <x v="0"/>
    <x v="18"/>
    <x v="0"/>
    <n v="660669"/>
  </r>
  <r>
    <s v="G14169"/>
    <d v="2021-03-18T00:00:00"/>
    <d v="2021-04-06T00:00:00"/>
    <n v="19"/>
    <s v="Telefon"/>
    <n v="275"/>
    <x v="5"/>
    <x v="14"/>
    <x v="1"/>
    <n v="29634"/>
  </r>
  <r>
    <s v="G18683"/>
    <d v="2020-02-27T00:00:00"/>
    <d v="2020-03-18T00:00:00"/>
    <n v="20"/>
    <s v="Web"/>
    <n v="112"/>
    <x v="3"/>
    <x v="17"/>
    <x v="0"/>
    <n v="584856"/>
  </r>
  <r>
    <s v="G24124"/>
    <d v="2021-03-21T00:00:00"/>
    <d v="2021-04-10T00:00:00"/>
    <n v="20"/>
    <s v="Telefon"/>
    <n v="520"/>
    <x v="0"/>
    <x v="27"/>
    <x v="3"/>
    <n v="82246"/>
  </r>
  <r>
    <s v="G29287"/>
    <d v="2021-12-24T00:00:00"/>
    <d v="2022-01-13T00:00:00"/>
    <n v="20"/>
    <s v="Web"/>
    <n v="152"/>
    <x v="1"/>
    <x v="30"/>
    <x v="4"/>
    <n v="552468"/>
  </r>
  <r>
    <s v="G29440"/>
    <d v="2020-06-11T00:00:00"/>
    <d v="2020-06-25T00:00:00"/>
    <n v="14"/>
    <s v="Web"/>
    <n v="510"/>
    <x v="0"/>
    <x v="15"/>
    <x v="0"/>
    <n v="573712"/>
  </r>
  <r>
    <s v="G32155"/>
    <d v="2020-05-10T00:00:00"/>
    <d v="2020-05-15T00:00:00"/>
    <n v="5"/>
    <s v="Web"/>
    <n v="803"/>
    <x v="3"/>
    <x v="5"/>
    <x v="2"/>
    <n v="153498"/>
  </r>
  <r>
    <s v="G33582"/>
    <d v="2021-04-17T00:00:00"/>
    <d v="2021-04-27T00:00:00"/>
    <n v="10"/>
    <s v="Partner"/>
    <n v="275"/>
    <x v="5"/>
    <x v="14"/>
    <x v="1"/>
    <n v="259240"/>
  </r>
  <r>
    <s v="G36616"/>
    <d v="2021-12-26T00:00:00"/>
    <d v="2021-12-29T00:00:00"/>
    <n v="3"/>
    <s v="Telefon"/>
    <n v="354"/>
    <x v="2"/>
    <x v="19"/>
    <x v="2"/>
    <n v="81476"/>
  </r>
  <r>
    <s v="G38852"/>
    <d v="2021-09-02T00:00:00"/>
    <d v="2021-09-17T00:00:00"/>
    <n v="15"/>
    <s v="Email"/>
    <n v="379"/>
    <x v="2"/>
    <x v="4"/>
    <x v="2"/>
    <n v="292455"/>
  </r>
  <r>
    <s v="G41164"/>
    <d v="2020-03-04T00:00:00"/>
    <d v="2020-03-29T00:00:00"/>
    <n v="25"/>
    <s v="Web"/>
    <n v="990"/>
    <x v="4"/>
    <x v="6"/>
    <x v="0"/>
    <n v="442661"/>
  </r>
  <r>
    <s v="G41770"/>
    <d v="2021-04-06T00:00:00"/>
    <d v="2021-04-22T00:00:00"/>
    <n v="16"/>
    <s v="Web"/>
    <n v="990"/>
    <x v="4"/>
    <x v="6"/>
    <x v="3"/>
    <n v="348485"/>
  </r>
  <r>
    <s v="G48595"/>
    <d v="2021-01-04T00:00:00"/>
    <d v="2021-01-20T00:00:00"/>
    <n v="16"/>
    <s v="Telefon"/>
    <n v="275"/>
    <x v="5"/>
    <x v="14"/>
    <x v="0"/>
    <n v="36029"/>
  </r>
  <r>
    <s v="G50495"/>
    <d v="2021-10-16T00:00:00"/>
    <d v="2021-10-27T00:00:00"/>
    <n v="11"/>
    <s v="Partner"/>
    <n v="275"/>
    <x v="5"/>
    <x v="7"/>
    <x v="2"/>
    <n v="527888"/>
  </r>
  <r>
    <s v="G51446"/>
    <d v="2021-04-27T00:00:00"/>
    <d v="2021-05-15T00:00:00"/>
    <n v="18"/>
    <s v="Web"/>
    <n v="591"/>
    <x v="0"/>
    <x v="0"/>
    <x v="5"/>
    <n v="305534"/>
  </r>
  <r>
    <s v="G54072"/>
    <d v="2020-11-21T00:00:00"/>
    <d v="2020-12-13T00:00:00"/>
    <n v="22"/>
    <s v="Web"/>
    <n v="510"/>
    <x v="0"/>
    <x v="28"/>
    <x v="2"/>
    <n v="373705"/>
  </r>
  <r>
    <s v="G54242"/>
    <d v="2021-03-23T00:00:00"/>
    <d v="2021-03-30T00:00:00"/>
    <n v="7"/>
    <s v="Web"/>
    <n v="249"/>
    <x v="5"/>
    <x v="12"/>
    <x v="1"/>
    <n v="593107"/>
  </r>
  <r>
    <s v="G55693"/>
    <d v="2020-09-16T00:00:00"/>
    <d v="2020-10-03T00:00:00"/>
    <n v="17"/>
    <s v="Email"/>
    <n v="275"/>
    <x v="5"/>
    <x v="14"/>
    <x v="3"/>
    <n v="182988"/>
  </r>
  <r>
    <s v="G60617"/>
    <d v="2021-03-06T00:00:00"/>
    <d v="2021-03-16T00:00:00"/>
    <n v="10"/>
    <s v="Email"/>
    <n v="803"/>
    <x v="3"/>
    <x v="25"/>
    <x v="0"/>
    <n v="125277"/>
  </r>
  <r>
    <s v="G61826"/>
    <d v="2020-12-05T00:00:00"/>
    <d v="2020-12-10T00:00:00"/>
    <n v="5"/>
    <s v="Web"/>
    <n v="331"/>
    <x v="2"/>
    <x v="19"/>
    <x v="5"/>
    <n v="53186"/>
  </r>
  <r>
    <s v="G62153"/>
    <d v="2021-08-13T00:00:00"/>
    <d v="2021-08-27T00:00:00"/>
    <n v="14"/>
    <s v="Web"/>
    <n v="331"/>
    <x v="2"/>
    <x v="4"/>
    <x v="2"/>
    <n v="507236"/>
  </r>
  <r>
    <s v="G63683"/>
    <d v="2020-02-13T00:00:00"/>
    <d v="2020-03-05T00:00:00"/>
    <n v="21"/>
    <s v="Web"/>
    <n v="803"/>
    <x v="3"/>
    <x v="9"/>
    <x v="2"/>
    <n v="183631"/>
  </r>
  <r>
    <s v="G64457"/>
    <d v="2020-08-06T00:00:00"/>
    <d v="2020-08-10T00:00:00"/>
    <n v="4"/>
    <s v="Web"/>
    <n v="591"/>
    <x v="0"/>
    <x v="28"/>
    <x v="0"/>
    <n v="198126"/>
  </r>
  <r>
    <s v="G65168"/>
    <d v="2021-01-24T00:00:00"/>
    <d v="2021-02-02T00:00:00"/>
    <n v="9"/>
    <s v="Telefon"/>
    <n v="331"/>
    <x v="2"/>
    <x v="26"/>
    <x v="4"/>
    <n v="39853"/>
  </r>
  <r>
    <s v="G65175"/>
    <d v="2021-03-01T00:00:00"/>
    <d v="2021-03-26T00:00:00"/>
    <n v="25"/>
    <s v="Telefon"/>
    <n v="275"/>
    <x v="5"/>
    <x v="14"/>
    <x v="3"/>
    <n v="62837"/>
  </r>
  <r>
    <s v="G65327"/>
    <d v="2020-11-06T00:00:00"/>
    <d v="2020-11-08T00:00:00"/>
    <n v="2"/>
    <s v="Web"/>
    <n v="716"/>
    <x v="2"/>
    <x v="21"/>
    <x v="5"/>
    <n v="33983"/>
  </r>
  <r>
    <s v="G66069"/>
    <d v="2020-10-03T00:00:00"/>
    <d v="2020-10-27T00:00:00"/>
    <n v="24"/>
    <s v="Web"/>
    <n v="249"/>
    <x v="5"/>
    <x v="7"/>
    <x v="0"/>
    <n v="516837"/>
  </r>
  <r>
    <s v="G73167"/>
    <d v="2021-01-12T00:00:00"/>
    <d v="2021-01-27T00:00:00"/>
    <n v="15"/>
    <s v="Telefon"/>
    <n v="275"/>
    <x v="5"/>
    <x v="13"/>
    <x v="2"/>
    <n v="13684"/>
  </r>
  <r>
    <s v="G75504"/>
    <d v="2020-06-06T00:00:00"/>
    <d v="2020-06-20T00:00:00"/>
    <n v="14"/>
    <s v="Web"/>
    <n v="249"/>
    <x v="5"/>
    <x v="14"/>
    <x v="1"/>
    <n v="368990"/>
  </r>
  <r>
    <s v="G77638"/>
    <d v="2020-12-06T00:00:00"/>
    <d v="2020-12-23T00:00:00"/>
    <n v="17"/>
    <s v="Web"/>
    <n v="716"/>
    <x v="2"/>
    <x v="10"/>
    <x v="2"/>
    <n v="15330"/>
  </r>
  <r>
    <s v="G80105"/>
    <d v="2021-06-24T00:00:00"/>
    <d v="2021-07-03T00:00:00"/>
    <n v="9"/>
    <s v="Telefon"/>
    <n v="152"/>
    <x v="1"/>
    <x v="31"/>
    <x v="1"/>
    <n v="38164"/>
  </r>
  <r>
    <s v="G81038"/>
    <d v="2020-03-26T00:00:00"/>
    <d v="2020-04-07T00:00:00"/>
    <n v="12"/>
    <s v="Email"/>
    <n v="803"/>
    <x v="3"/>
    <x v="17"/>
    <x v="3"/>
    <n v="845047"/>
  </r>
  <r>
    <s v="G82313"/>
    <d v="2020-03-14T00:00:00"/>
    <d v="2020-04-04T00:00:00"/>
    <n v="21"/>
    <s v="Web"/>
    <n v="112"/>
    <x v="3"/>
    <x v="17"/>
    <x v="3"/>
    <n v="213668"/>
  </r>
  <r>
    <s v="G84279"/>
    <d v="2019-12-31T00:00:00"/>
    <d v="2020-01-10T00:00:00"/>
    <n v="10"/>
    <s v="Web"/>
    <n v="249"/>
    <x v="5"/>
    <x v="7"/>
    <x v="1"/>
    <n v="845114"/>
  </r>
  <r>
    <s v="G84561"/>
    <d v="2021-07-10T00:00:00"/>
    <d v="2021-07-22T00:00:00"/>
    <n v="12"/>
    <s v="Telefon"/>
    <n v="275"/>
    <x v="5"/>
    <x v="11"/>
    <x v="1"/>
    <n v="584293"/>
  </r>
  <r>
    <s v="G85026"/>
    <d v="2021-07-28T00:00:00"/>
    <d v="2021-08-04T00:00:00"/>
    <n v="7"/>
    <s v="Web"/>
    <n v="152"/>
    <x v="1"/>
    <x v="2"/>
    <x v="0"/>
    <n v="96666"/>
  </r>
  <r>
    <s v="G96700"/>
    <d v="2021-12-23T00:00:00"/>
    <d v="2022-01-07T00:00:00"/>
    <n v="15"/>
    <s v="Telefon"/>
    <n v="152"/>
    <x v="1"/>
    <x v="3"/>
    <x v="2"/>
    <n v="817204"/>
  </r>
  <r>
    <s v="G97726"/>
    <d v="2021-03-11T00:00:00"/>
    <d v="2021-03-27T00:00:00"/>
    <n v="16"/>
    <s v="Email"/>
    <n v="906"/>
    <x v="4"/>
    <x v="29"/>
    <x v="2"/>
    <n v="172644"/>
  </r>
  <r>
    <s v="G97753"/>
    <d v="2021-11-08T00:00:00"/>
    <d v="2021-11-30T00:00:00"/>
    <n v="22"/>
    <s v="Telefon"/>
    <n v="249"/>
    <x v="5"/>
    <x v="12"/>
    <x v="3"/>
    <n v="294897"/>
  </r>
  <r>
    <s v="X13044"/>
    <d v="2020-01-13T00:00:00"/>
    <d v="2020-01-28T00:00:00"/>
    <n v="15"/>
    <s v="Telefon"/>
    <n v="152"/>
    <x v="1"/>
    <x v="34"/>
    <x v="5"/>
    <n v="93143"/>
  </r>
  <r>
    <s v="X15620"/>
    <d v="2020-07-11T00:00:00"/>
    <d v="2020-07-23T00:00:00"/>
    <n v="12"/>
    <s v="Partner"/>
    <n v="275"/>
    <x v="5"/>
    <x v="11"/>
    <x v="4"/>
    <n v="316888"/>
  </r>
  <r>
    <s v="X17558"/>
    <d v="2021-03-07T00:00:00"/>
    <d v="2021-03-27T00:00:00"/>
    <n v="20"/>
    <s v="Partner"/>
    <n v="803"/>
    <x v="3"/>
    <x v="22"/>
    <x v="0"/>
    <n v="780332"/>
  </r>
  <r>
    <s v="X17851"/>
    <d v="2021-08-26T00:00:00"/>
    <d v="2021-08-27T00:00:00"/>
    <n v="1"/>
    <s v="Web"/>
    <n v="591"/>
    <x v="0"/>
    <x v="1"/>
    <x v="0"/>
    <n v="68532"/>
  </r>
  <r>
    <s v="X18059"/>
    <d v="2021-07-03T00:00:00"/>
    <d v="2021-07-08T00:00:00"/>
    <n v="5"/>
    <s v="Web"/>
    <n v="520"/>
    <x v="0"/>
    <x v="27"/>
    <x v="4"/>
    <n v="648132"/>
  </r>
  <r>
    <s v="X21947"/>
    <d v="2021-11-04T00:00:00"/>
    <d v="2021-11-22T00:00:00"/>
    <n v="18"/>
    <s v="Partner"/>
    <n v="591"/>
    <x v="0"/>
    <x v="18"/>
    <x v="5"/>
    <n v="231060"/>
  </r>
  <r>
    <s v="X22334"/>
    <d v="2021-12-07T00:00:00"/>
    <d v="2021-12-21T00:00:00"/>
    <n v="14"/>
    <s v="Partner"/>
    <n v="716"/>
    <x v="2"/>
    <x v="21"/>
    <x v="4"/>
    <n v="352018"/>
  </r>
  <r>
    <s v="X25628"/>
    <d v="2020-01-29T00:00:00"/>
    <d v="2020-02-01T00:00:00"/>
    <n v="3"/>
    <s v="Partner"/>
    <n v="354"/>
    <x v="2"/>
    <x v="21"/>
    <x v="4"/>
    <n v="101119"/>
  </r>
  <r>
    <s v="X26263"/>
    <d v="2020-02-01T00:00:00"/>
    <d v="2020-02-13T00:00:00"/>
    <n v="12"/>
    <s v="Web"/>
    <n v="275"/>
    <x v="5"/>
    <x v="13"/>
    <x v="3"/>
    <n v="434110"/>
  </r>
  <r>
    <s v="X27474"/>
    <d v="2020-01-07T00:00:00"/>
    <d v="2020-01-16T00:00:00"/>
    <n v="9"/>
    <s v="Web"/>
    <n v="803"/>
    <x v="3"/>
    <x v="17"/>
    <x v="5"/>
    <n v="33645"/>
  </r>
  <r>
    <s v="X29159"/>
    <d v="2021-03-29T00:00:00"/>
    <d v="2021-04-06T00:00:00"/>
    <n v="8"/>
    <s v="Web"/>
    <n v="152"/>
    <x v="1"/>
    <x v="23"/>
    <x v="5"/>
    <n v="22605"/>
  </r>
  <r>
    <s v="X29442"/>
    <d v="2020-01-15T00:00:00"/>
    <d v="2020-01-18T00:00:00"/>
    <n v="3"/>
    <s v="Partner"/>
    <n v="803"/>
    <x v="3"/>
    <x v="25"/>
    <x v="2"/>
    <n v="526637"/>
  </r>
  <r>
    <s v="X30130"/>
    <d v="2021-07-28T00:00:00"/>
    <d v="2021-08-04T00:00:00"/>
    <n v="7"/>
    <s v="Web"/>
    <n v="152"/>
    <x v="1"/>
    <x v="23"/>
    <x v="3"/>
    <n v="605935"/>
  </r>
  <r>
    <s v="X32161"/>
    <d v="2021-03-31T00:00:00"/>
    <d v="2021-03-31T00:00:00"/>
    <n v="0"/>
    <s v="Web"/>
    <n v="803"/>
    <x v="3"/>
    <x v="9"/>
    <x v="3"/>
    <n v="354029"/>
  </r>
  <r>
    <s v="X34367"/>
    <d v="2021-02-07T00:00:00"/>
    <d v="2021-02-26T00:00:00"/>
    <n v="19"/>
    <s v="Web"/>
    <n v="803"/>
    <x v="3"/>
    <x v="25"/>
    <x v="0"/>
    <n v="752490"/>
  </r>
  <r>
    <s v="X37386"/>
    <d v="2020-04-11T00:00:00"/>
    <d v="2020-04-13T00:00:00"/>
    <n v="2"/>
    <s v="Web"/>
    <n v="275"/>
    <x v="5"/>
    <x v="7"/>
    <x v="2"/>
    <n v="139896"/>
  </r>
  <r>
    <s v="X40366"/>
    <d v="2021-03-12T00:00:00"/>
    <d v="2021-03-31T00:00:00"/>
    <n v="19"/>
    <s v="Email"/>
    <n v="152"/>
    <x v="1"/>
    <x v="2"/>
    <x v="1"/>
    <n v="327411"/>
  </r>
  <r>
    <s v="X41509"/>
    <d v="2021-09-01T00:00:00"/>
    <d v="2021-09-10T00:00:00"/>
    <n v="9"/>
    <s v="Telefon"/>
    <n v="591"/>
    <x v="0"/>
    <x v="27"/>
    <x v="4"/>
    <n v="728374"/>
  </r>
  <r>
    <s v="X44728"/>
    <d v="2021-12-27T00:00:00"/>
    <d v="2022-01-12T00:00:00"/>
    <n v="16"/>
    <s v="Telefon"/>
    <n v="331"/>
    <x v="2"/>
    <x v="19"/>
    <x v="1"/>
    <n v="467984"/>
  </r>
  <r>
    <s v="X49526"/>
    <d v="2020-02-02T00:00:00"/>
    <d v="2020-02-02T00:00:00"/>
    <n v="0"/>
    <s v="Telefon"/>
    <n v="243"/>
    <x v="5"/>
    <x v="7"/>
    <x v="3"/>
    <n v="654135"/>
  </r>
  <r>
    <s v="X50301"/>
    <d v="2020-04-27T00:00:00"/>
    <d v="2020-05-09T00:00:00"/>
    <n v="12"/>
    <s v="Telefon"/>
    <n v="243"/>
    <x v="5"/>
    <x v="11"/>
    <x v="4"/>
    <n v="401521"/>
  </r>
  <r>
    <s v="X50434"/>
    <d v="2020-06-06T00:00:00"/>
    <d v="2020-06-14T00:00:00"/>
    <n v="8"/>
    <s v="Telefon"/>
    <n v="520"/>
    <x v="0"/>
    <x v="18"/>
    <x v="2"/>
    <n v="355810"/>
  </r>
  <r>
    <s v="X50887"/>
    <d v="2020-02-02T00:00:00"/>
    <d v="2020-02-17T00:00:00"/>
    <n v="15"/>
    <s v="Telefon"/>
    <n v="112"/>
    <x v="3"/>
    <x v="17"/>
    <x v="4"/>
    <n v="830071"/>
  </r>
  <r>
    <s v="X57431"/>
    <d v="2020-01-15T00:00:00"/>
    <d v="2020-01-24T00:00:00"/>
    <n v="9"/>
    <s v="Email"/>
    <n v="379"/>
    <x v="2"/>
    <x v="4"/>
    <x v="3"/>
    <n v="354072"/>
  </r>
  <r>
    <s v="X62400"/>
    <d v="2021-01-26T00:00:00"/>
    <d v="2021-02-09T00:00:00"/>
    <n v="14"/>
    <s v="Telefon"/>
    <n v="906"/>
    <x v="4"/>
    <x v="29"/>
    <x v="5"/>
    <n v="23558"/>
  </r>
  <r>
    <s v="X63046"/>
    <d v="2020-12-15T00:00:00"/>
    <d v="2020-12-20T00:00:00"/>
    <n v="5"/>
    <s v="Web"/>
    <n v="716"/>
    <x v="2"/>
    <x v="4"/>
    <x v="1"/>
    <n v="212361"/>
  </r>
  <r>
    <s v="X64999"/>
    <d v="2021-07-26T00:00:00"/>
    <d v="2021-08-05T00:00:00"/>
    <n v="10"/>
    <s v="Web"/>
    <n v="112"/>
    <x v="3"/>
    <x v="9"/>
    <x v="2"/>
    <n v="528531"/>
  </r>
  <r>
    <s v="X65022"/>
    <d v="2021-09-25T00:00:00"/>
    <d v="2021-10-12T00:00:00"/>
    <n v="17"/>
    <s v="Web"/>
    <n v="716"/>
    <x v="2"/>
    <x v="26"/>
    <x v="2"/>
    <n v="757528"/>
  </r>
  <r>
    <s v="X67828"/>
    <d v="2021-07-23T00:00:00"/>
    <d v="2021-08-03T00:00:00"/>
    <n v="11"/>
    <s v="Telefon"/>
    <n v="591"/>
    <x v="0"/>
    <x v="27"/>
    <x v="1"/>
    <n v="202270"/>
  </r>
  <r>
    <s v="X69434"/>
    <d v="2021-07-08T00:00:00"/>
    <d v="2021-07-30T00:00:00"/>
    <n v="22"/>
    <s v="Web"/>
    <n v="510"/>
    <x v="0"/>
    <x v="15"/>
    <x v="2"/>
    <n v="627932"/>
  </r>
  <r>
    <s v="X78760"/>
    <d v="2021-11-24T00:00:00"/>
    <d v="2021-12-10T00:00:00"/>
    <n v="16"/>
    <s v="Telefon"/>
    <n v="716"/>
    <x v="2"/>
    <x v="10"/>
    <x v="5"/>
    <n v="774555"/>
  </r>
  <r>
    <s v="X80139"/>
    <d v="2020-05-18T00:00:00"/>
    <d v="2020-05-19T00:00:00"/>
    <n v="1"/>
    <s v="Web"/>
    <n v="379"/>
    <x v="2"/>
    <x v="19"/>
    <x v="3"/>
    <n v="117368"/>
  </r>
  <r>
    <s v="X83055"/>
    <d v="2021-06-11T00:00:00"/>
    <d v="2021-06-27T00:00:00"/>
    <n v="16"/>
    <s v="Email"/>
    <n v="152"/>
    <x v="1"/>
    <x v="3"/>
    <x v="0"/>
    <n v="187672"/>
  </r>
  <r>
    <s v="X86725"/>
    <d v="2021-05-15T00:00:00"/>
    <d v="2021-05-27T00:00:00"/>
    <n v="12"/>
    <s v="Telefon"/>
    <n v="243"/>
    <x v="5"/>
    <x v="12"/>
    <x v="4"/>
    <n v="57062"/>
  </r>
  <r>
    <s v="X88234"/>
    <d v="2021-02-14T00:00:00"/>
    <d v="2021-03-05T00:00:00"/>
    <n v="19"/>
    <s v="Telefon"/>
    <n v="520"/>
    <x v="0"/>
    <x v="1"/>
    <x v="1"/>
    <n v="50794"/>
  </r>
  <r>
    <s v="X88504"/>
    <d v="2020-06-14T00:00:00"/>
    <d v="2020-06-27T00:00:00"/>
    <n v="13"/>
    <s v="Partner"/>
    <n v="591"/>
    <x v="0"/>
    <x v="18"/>
    <x v="2"/>
    <n v="368384"/>
  </r>
  <r>
    <s v="X89548"/>
    <d v="2020-11-30T00:00:00"/>
    <d v="2020-12-23T00:00:00"/>
    <n v="23"/>
    <s v="Web"/>
    <n v="152"/>
    <x v="1"/>
    <x v="23"/>
    <x v="0"/>
    <n v="555296"/>
  </r>
  <r>
    <s v="X93415"/>
    <d v="2021-11-02T00:00:00"/>
    <d v="2021-11-19T00:00:00"/>
    <n v="17"/>
    <s v="Telefon"/>
    <n v="427"/>
    <x v="0"/>
    <x v="15"/>
    <x v="4"/>
    <n v="192713"/>
  </r>
  <r>
    <s v="X95311"/>
    <d v="2021-04-23T00:00:00"/>
    <d v="2021-05-03T00:00:00"/>
    <n v="10"/>
    <s v="Web"/>
    <n v="520"/>
    <x v="0"/>
    <x v="28"/>
    <x v="5"/>
    <n v="653207"/>
  </r>
  <r>
    <s v="X97493"/>
    <d v="2021-06-25T00:00:00"/>
    <d v="2021-07-09T00:00:00"/>
    <n v="14"/>
    <s v="Telefon"/>
    <n v="112"/>
    <x v="3"/>
    <x v="22"/>
    <x v="3"/>
    <n v="32584"/>
  </r>
  <r>
    <s v="Y15867"/>
    <d v="2021-05-12T00:00:00"/>
    <d v="2021-06-01T00:00:00"/>
    <n v="20"/>
    <s v="Telefon"/>
    <n v="112"/>
    <x v="3"/>
    <x v="17"/>
    <x v="4"/>
    <n v="37921"/>
  </r>
  <r>
    <s v="Y15998"/>
    <d v="2020-10-18T00:00:00"/>
    <d v="2020-11-04T00:00:00"/>
    <n v="17"/>
    <s v="Telefon"/>
    <n v="716"/>
    <x v="2"/>
    <x v="26"/>
    <x v="1"/>
    <n v="45317"/>
  </r>
  <r>
    <s v="Y18649"/>
    <d v="2020-09-09T00:00:00"/>
    <d v="2020-09-09T00:00:00"/>
    <n v="0"/>
    <s v="Partner"/>
    <n v="803"/>
    <x v="3"/>
    <x v="22"/>
    <x v="3"/>
    <n v="223582"/>
  </r>
  <r>
    <s v="Y19653"/>
    <d v="2021-03-02T00:00:00"/>
    <d v="2021-03-26T00:00:00"/>
    <n v="24"/>
    <s v="Web"/>
    <n v="152"/>
    <x v="1"/>
    <x v="31"/>
    <x v="2"/>
    <n v="529477"/>
  </r>
  <r>
    <s v="Y21184"/>
    <d v="2020-02-26T00:00:00"/>
    <d v="2020-03-04T00:00:00"/>
    <n v="7"/>
    <s v="Web"/>
    <n v="803"/>
    <x v="3"/>
    <x v="25"/>
    <x v="0"/>
    <n v="761254"/>
  </r>
  <r>
    <s v="Y22770"/>
    <d v="2020-10-18T00:00:00"/>
    <d v="2020-11-06T00:00:00"/>
    <n v="19"/>
    <s v="Partner"/>
    <n v="249"/>
    <x v="5"/>
    <x v="7"/>
    <x v="0"/>
    <n v="363517"/>
  </r>
  <r>
    <s v="Y28444"/>
    <d v="2020-03-25T00:00:00"/>
    <d v="2020-04-12T00:00:00"/>
    <n v="18"/>
    <s v="Partner"/>
    <n v="354"/>
    <x v="2"/>
    <x v="19"/>
    <x v="4"/>
    <n v="88624"/>
  </r>
  <r>
    <s v="Y34229"/>
    <d v="2021-12-11T00:00:00"/>
    <d v="2021-12-30T00:00:00"/>
    <n v="19"/>
    <s v="Email"/>
    <n v="275"/>
    <x v="5"/>
    <x v="13"/>
    <x v="2"/>
    <n v="294934"/>
  </r>
  <r>
    <s v="Y35742"/>
    <d v="2021-02-26T00:00:00"/>
    <d v="2021-03-11T00:00:00"/>
    <n v="13"/>
    <s v="Telefon"/>
    <n v="152"/>
    <x v="1"/>
    <x v="23"/>
    <x v="0"/>
    <n v="73928"/>
  </r>
  <r>
    <s v="Y38240"/>
    <d v="2020-11-29T00:00:00"/>
    <d v="2020-12-21T00:00:00"/>
    <n v="22"/>
    <s v="Partner"/>
    <n v="990"/>
    <x v="4"/>
    <x v="32"/>
    <x v="1"/>
    <n v="250765"/>
  </r>
  <r>
    <s v="Y39135"/>
    <d v="2021-05-09T00:00:00"/>
    <d v="2021-05-17T00:00:00"/>
    <n v="8"/>
    <s v="Partner"/>
    <n v="427"/>
    <x v="0"/>
    <x v="15"/>
    <x v="4"/>
    <n v="538244"/>
  </r>
  <r>
    <s v="Y43679"/>
    <d v="2021-09-18T00:00:00"/>
    <d v="2021-10-12T00:00:00"/>
    <n v="24"/>
    <s v="Email"/>
    <n v="716"/>
    <x v="2"/>
    <x v="21"/>
    <x v="4"/>
    <n v="227226"/>
  </r>
  <r>
    <s v="Y46357"/>
    <d v="2020-09-25T00:00:00"/>
    <d v="2020-10-19T00:00:00"/>
    <n v="24"/>
    <s v="Partner"/>
    <n v="275"/>
    <x v="5"/>
    <x v="14"/>
    <x v="3"/>
    <n v="721893"/>
  </r>
  <r>
    <s v="Y55133"/>
    <d v="2021-08-08T00:00:00"/>
    <d v="2021-09-01T00:00:00"/>
    <n v="24"/>
    <s v="Partner"/>
    <n v="427"/>
    <x v="0"/>
    <x v="1"/>
    <x v="0"/>
    <n v="830955"/>
  </r>
  <r>
    <s v="Y55405"/>
    <d v="2020-01-07T00:00:00"/>
    <d v="2020-01-13T00:00:00"/>
    <n v="6"/>
    <s v="Web"/>
    <n v="379"/>
    <x v="2"/>
    <x v="10"/>
    <x v="2"/>
    <n v="578570"/>
  </r>
  <r>
    <s v="Y60794"/>
    <d v="2020-06-01T00:00:00"/>
    <d v="2020-06-21T00:00:00"/>
    <n v="20"/>
    <s v="Web"/>
    <n v="520"/>
    <x v="0"/>
    <x v="28"/>
    <x v="1"/>
    <n v="669015"/>
  </r>
  <r>
    <s v="Y61792"/>
    <d v="2021-10-08T00:00:00"/>
    <d v="2021-10-29T00:00:00"/>
    <n v="21"/>
    <s v="Web"/>
    <n v="427"/>
    <x v="0"/>
    <x v="1"/>
    <x v="2"/>
    <n v="221808"/>
  </r>
  <r>
    <s v="Y61807"/>
    <d v="2020-10-10T00:00:00"/>
    <d v="2020-10-11T00:00:00"/>
    <n v="1"/>
    <s v="Web"/>
    <n v="243"/>
    <x v="5"/>
    <x v="7"/>
    <x v="4"/>
    <n v="164385"/>
  </r>
  <r>
    <s v="Y62999"/>
    <d v="2020-09-28T00:00:00"/>
    <d v="2020-10-06T00:00:00"/>
    <n v="8"/>
    <s v="Telefon"/>
    <n v="990"/>
    <x v="4"/>
    <x v="6"/>
    <x v="4"/>
    <n v="205168"/>
  </r>
  <r>
    <s v="Y64690"/>
    <d v="2020-02-23T00:00:00"/>
    <d v="2020-03-09T00:00:00"/>
    <n v="15"/>
    <s v="Web"/>
    <n v="275"/>
    <x v="5"/>
    <x v="7"/>
    <x v="4"/>
    <n v="594028"/>
  </r>
  <r>
    <s v="Y67833"/>
    <d v="2021-03-16T00:00:00"/>
    <d v="2021-03-30T00:00:00"/>
    <n v="14"/>
    <s v="Telefon"/>
    <n v="716"/>
    <x v="2"/>
    <x v="10"/>
    <x v="4"/>
    <n v="123407"/>
  </r>
  <r>
    <s v="Y68366"/>
    <d v="2021-06-16T00:00:00"/>
    <d v="2021-06-17T00:00:00"/>
    <n v="1"/>
    <s v="Partner"/>
    <n v="112"/>
    <x v="3"/>
    <x v="17"/>
    <x v="0"/>
    <n v="396475"/>
  </r>
  <r>
    <s v="Y71682"/>
    <d v="2020-01-10T00:00:00"/>
    <d v="2020-02-04T00:00:00"/>
    <n v="25"/>
    <s v="Email"/>
    <n v="990"/>
    <x v="4"/>
    <x v="32"/>
    <x v="0"/>
    <n v="646114"/>
  </r>
  <r>
    <s v="Y75195"/>
    <d v="2020-09-05T00:00:00"/>
    <d v="2020-09-21T00:00:00"/>
    <n v="16"/>
    <s v="Telefon"/>
    <n v="152"/>
    <x v="1"/>
    <x v="2"/>
    <x v="3"/>
    <n v="43340"/>
  </r>
  <r>
    <s v="Y76425"/>
    <d v="2021-12-22T00:00:00"/>
    <d v="2022-01-11T00:00:00"/>
    <n v="20"/>
    <s v="Email"/>
    <n v="331"/>
    <x v="2"/>
    <x v="26"/>
    <x v="4"/>
    <n v="371064"/>
  </r>
  <r>
    <s v="Y77274"/>
    <d v="2020-03-19T00:00:00"/>
    <d v="2020-04-07T00:00:00"/>
    <n v="19"/>
    <s v="Telefon"/>
    <n v="354"/>
    <x v="2"/>
    <x v="10"/>
    <x v="1"/>
    <n v="66013"/>
  </r>
  <r>
    <s v="Y77301"/>
    <d v="2020-07-02T00:00:00"/>
    <d v="2020-07-03T00:00:00"/>
    <n v="1"/>
    <s v="Telefon"/>
    <n v="803"/>
    <x v="3"/>
    <x v="17"/>
    <x v="4"/>
    <n v="60911"/>
  </r>
  <r>
    <s v="Y77730"/>
    <d v="2021-05-18T00:00:00"/>
    <d v="2021-05-19T00:00:00"/>
    <n v="1"/>
    <s v="Partner"/>
    <n v="379"/>
    <x v="2"/>
    <x v="10"/>
    <x v="5"/>
    <n v="83118"/>
  </r>
  <r>
    <s v="Y78788"/>
    <d v="2021-07-04T00:00:00"/>
    <d v="2021-07-09T00:00:00"/>
    <n v="5"/>
    <s v="Partner"/>
    <n v="520"/>
    <x v="0"/>
    <x v="0"/>
    <x v="0"/>
    <n v="154413"/>
  </r>
  <r>
    <s v="Y79562"/>
    <d v="2020-02-14T00:00:00"/>
    <d v="2020-03-03T00:00:00"/>
    <n v="18"/>
    <s v="Telefon"/>
    <n v="152"/>
    <x v="1"/>
    <x v="30"/>
    <x v="1"/>
    <n v="66842"/>
  </r>
  <r>
    <s v="Y81867"/>
    <d v="2021-04-29T00:00:00"/>
    <d v="2021-05-24T00:00:00"/>
    <n v="25"/>
    <s v="Web"/>
    <n v="803"/>
    <x v="3"/>
    <x v="9"/>
    <x v="2"/>
    <n v="708155"/>
  </r>
  <r>
    <s v="Y85074"/>
    <d v="2020-08-10T00:00:00"/>
    <d v="2020-08-14T00:00:00"/>
    <n v="4"/>
    <s v="Web"/>
    <n v="112"/>
    <x v="3"/>
    <x v="20"/>
    <x v="2"/>
    <n v="823910"/>
  </r>
  <r>
    <s v="Y86699"/>
    <d v="2020-06-23T00:00:00"/>
    <d v="2020-07-10T00:00:00"/>
    <n v="17"/>
    <s v="Web"/>
    <n v="520"/>
    <x v="0"/>
    <x v="1"/>
    <x v="2"/>
    <n v="232129"/>
  </r>
  <r>
    <s v="Y88129"/>
    <d v="2020-07-24T00:00:00"/>
    <d v="2020-08-12T00:00:00"/>
    <n v="19"/>
    <s v="Email"/>
    <n v="152"/>
    <x v="1"/>
    <x v="23"/>
    <x v="5"/>
    <n v="850036"/>
  </r>
  <r>
    <s v="Y91262"/>
    <d v="2021-03-14T00:00:00"/>
    <d v="2021-04-01T00:00:00"/>
    <n v="18"/>
    <s v="Web"/>
    <n v="803"/>
    <x v="3"/>
    <x v="20"/>
    <x v="0"/>
    <n v="5674"/>
  </r>
  <r>
    <s v="Y93640"/>
    <d v="2021-07-24T00:00:00"/>
    <d v="2021-08-11T00:00:00"/>
    <n v="18"/>
    <s v="Email"/>
    <n v="275"/>
    <x v="5"/>
    <x v="12"/>
    <x v="0"/>
    <n v="148570"/>
  </r>
  <r>
    <s v="Y98033"/>
    <d v="2021-11-18T00:00:00"/>
    <d v="2021-11-28T00:00:00"/>
    <n v="10"/>
    <s v="Telefon"/>
    <n v="803"/>
    <x v="3"/>
    <x v="17"/>
    <x v="0"/>
    <n v="309058"/>
  </r>
  <r>
    <s v="Y99794"/>
    <d v="2020-07-11T00:00:00"/>
    <d v="2020-07-23T00:00:00"/>
    <n v="12"/>
    <s v="Web"/>
    <n v="275"/>
    <x v="5"/>
    <x v="13"/>
    <x v="1"/>
    <n v="827234"/>
  </r>
  <r>
    <s v="Z15491"/>
    <d v="2021-05-12T00:00:00"/>
    <d v="2021-05-23T00:00:00"/>
    <n v="11"/>
    <s v="Web"/>
    <n v="716"/>
    <x v="2"/>
    <x v="4"/>
    <x v="0"/>
    <n v="119446"/>
  </r>
  <r>
    <s v="Z17774"/>
    <d v="2020-09-26T00:00:00"/>
    <d v="2020-10-13T00:00:00"/>
    <n v="17"/>
    <s v="Partner"/>
    <n v="331"/>
    <x v="2"/>
    <x v="26"/>
    <x v="3"/>
    <n v="805940"/>
  </r>
  <r>
    <s v="Z18678"/>
    <d v="2020-03-18T00:00:00"/>
    <d v="2020-04-08T00:00:00"/>
    <n v="21"/>
    <s v="Web"/>
    <n v="243"/>
    <x v="5"/>
    <x v="7"/>
    <x v="5"/>
    <n v="47223"/>
  </r>
  <r>
    <s v="Z19722"/>
    <d v="2021-11-11T00:00:00"/>
    <d v="2021-12-06T00:00:00"/>
    <n v="25"/>
    <s v="Web"/>
    <n v="990"/>
    <x v="4"/>
    <x v="29"/>
    <x v="2"/>
    <n v="482542"/>
  </r>
  <r>
    <s v="Z19943"/>
    <d v="2021-12-26T00:00:00"/>
    <d v="2022-01-11T00:00:00"/>
    <n v="16"/>
    <s v="Telefon"/>
    <n v="379"/>
    <x v="2"/>
    <x v="4"/>
    <x v="2"/>
    <n v="311273"/>
  </r>
  <r>
    <s v="Z24272"/>
    <d v="2021-02-02T00:00:00"/>
    <d v="2021-02-04T00:00:00"/>
    <n v="2"/>
    <s v="Email"/>
    <n v="331"/>
    <x v="2"/>
    <x v="21"/>
    <x v="4"/>
    <n v="722867"/>
  </r>
  <r>
    <s v="Z28707"/>
    <d v="2020-05-29T00:00:00"/>
    <d v="2020-06-06T00:00:00"/>
    <n v="8"/>
    <s v="Telefon"/>
    <n v="379"/>
    <x v="2"/>
    <x v="19"/>
    <x v="2"/>
    <n v="52649"/>
  </r>
  <r>
    <s v="Z30315"/>
    <d v="2021-08-21T00:00:00"/>
    <d v="2021-09-04T00:00:00"/>
    <n v="14"/>
    <s v="Telefon"/>
    <n v="275"/>
    <x v="5"/>
    <x v="13"/>
    <x v="5"/>
    <n v="564770"/>
  </r>
  <r>
    <s v="Z31163"/>
    <d v="2020-05-24T00:00:00"/>
    <d v="2020-06-07T00:00:00"/>
    <n v="14"/>
    <s v="Telefon"/>
    <n v="803"/>
    <x v="3"/>
    <x v="25"/>
    <x v="3"/>
    <n v="58784"/>
  </r>
  <r>
    <s v="Z35042"/>
    <d v="2021-12-06T00:00:00"/>
    <d v="2021-12-22T00:00:00"/>
    <n v="16"/>
    <s v="Email"/>
    <n v="803"/>
    <x v="3"/>
    <x v="25"/>
    <x v="0"/>
    <n v="506960"/>
  </r>
  <r>
    <s v="Z37098"/>
    <d v="2020-05-18T00:00:00"/>
    <d v="2020-05-22T00:00:00"/>
    <n v="4"/>
    <s v="Partner"/>
    <n v="275"/>
    <x v="5"/>
    <x v="12"/>
    <x v="3"/>
    <n v="213702"/>
  </r>
  <r>
    <s v="Z39146"/>
    <d v="2020-02-11T00:00:00"/>
    <d v="2020-02-27T00:00:00"/>
    <n v="16"/>
    <s v="Email"/>
    <n v="803"/>
    <x v="3"/>
    <x v="5"/>
    <x v="4"/>
    <n v="453542"/>
  </r>
  <r>
    <s v="Z45870"/>
    <d v="2021-11-19T00:00:00"/>
    <d v="2021-12-09T00:00:00"/>
    <n v="20"/>
    <s v="Partner"/>
    <n v="716"/>
    <x v="2"/>
    <x v="10"/>
    <x v="1"/>
    <n v="156351"/>
  </r>
  <r>
    <s v="Z45884"/>
    <d v="2020-07-25T00:00:00"/>
    <d v="2020-08-19T00:00:00"/>
    <n v="25"/>
    <s v="Email"/>
    <n v="331"/>
    <x v="2"/>
    <x v="19"/>
    <x v="0"/>
    <n v="742278"/>
  </r>
  <r>
    <s v="Z46074"/>
    <d v="2021-05-14T00:00:00"/>
    <d v="2021-06-05T00:00:00"/>
    <n v="22"/>
    <s v="Telefon"/>
    <n v="243"/>
    <x v="5"/>
    <x v="16"/>
    <x v="5"/>
    <n v="47260"/>
  </r>
  <r>
    <s v="Z61073"/>
    <d v="2021-05-03T00:00:00"/>
    <d v="2021-05-17T00:00:00"/>
    <n v="14"/>
    <s v="Telefon"/>
    <n v="243"/>
    <x v="5"/>
    <x v="16"/>
    <x v="2"/>
    <n v="17204"/>
  </r>
  <r>
    <s v="Z64739"/>
    <d v="2021-02-20T00:00:00"/>
    <d v="2021-03-14T00:00:00"/>
    <n v="22"/>
    <s v="Web"/>
    <n v="152"/>
    <x v="1"/>
    <x v="30"/>
    <x v="4"/>
    <n v="440056"/>
  </r>
  <r>
    <s v="Z67738"/>
    <d v="2021-03-19T00:00:00"/>
    <d v="2021-04-07T00:00:00"/>
    <n v="19"/>
    <s v="Web"/>
    <n v="331"/>
    <x v="2"/>
    <x v="4"/>
    <x v="1"/>
    <n v="536166"/>
  </r>
  <r>
    <s v="Z68273"/>
    <d v="2020-10-25T00:00:00"/>
    <d v="2020-11-07T00:00:00"/>
    <n v="13"/>
    <s v="Web"/>
    <n v="354"/>
    <x v="2"/>
    <x v="10"/>
    <x v="3"/>
    <n v="827912"/>
  </r>
  <r>
    <s v="Z75907"/>
    <d v="2021-01-24T00:00:00"/>
    <d v="2021-02-02T00:00:00"/>
    <n v="9"/>
    <s v="Web"/>
    <n v="427"/>
    <x v="0"/>
    <x v="18"/>
    <x v="1"/>
    <n v="270673"/>
  </r>
  <r>
    <s v="Z77390"/>
    <d v="2020-03-20T00:00:00"/>
    <d v="2020-03-31T00:00:00"/>
    <n v="11"/>
    <s v="Web"/>
    <n v="520"/>
    <x v="0"/>
    <x v="27"/>
    <x v="1"/>
    <n v="426473"/>
  </r>
  <r>
    <s v="Z77393"/>
    <d v="2021-03-07T00:00:00"/>
    <d v="2021-03-25T00:00:00"/>
    <n v="18"/>
    <s v="Web"/>
    <n v="331"/>
    <x v="2"/>
    <x v="4"/>
    <x v="5"/>
    <n v="225512"/>
  </r>
  <r>
    <s v="Z78529"/>
    <d v="2020-05-26T00:00:00"/>
    <d v="2020-05-27T00:00:00"/>
    <n v="1"/>
    <s v="Web"/>
    <n v="906"/>
    <x v="4"/>
    <x v="32"/>
    <x v="5"/>
    <n v="356912"/>
  </r>
  <r>
    <s v="Z79370"/>
    <d v="2021-12-20T00:00:00"/>
    <d v="2022-01-03T00:00:00"/>
    <n v="14"/>
    <s v="Telefon"/>
    <n v="906"/>
    <x v="4"/>
    <x v="8"/>
    <x v="5"/>
    <n v="321606"/>
  </r>
  <r>
    <s v="Z80247"/>
    <d v="2021-02-11T00:00:00"/>
    <d v="2021-03-06T00:00:00"/>
    <n v="23"/>
    <s v="Web"/>
    <n v="520"/>
    <x v="0"/>
    <x v="28"/>
    <x v="0"/>
    <n v="832636"/>
  </r>
  <r>
    <s v="Z85398"/>
    <d v="2020-03-19T00:00:00"/>
    <d v="2020-04-12T00:00:00"/>
    <n v="24"/>
    <s v="Telefon"/>
    <n v="510"/>
    <x v="0"/>
    <x v="18"/>
    <x v="2"/>
    <n v="47567"/>
  </r>
  <r>
    <s v="Z86276"/>
    <d v="2021-11-23T00:00:00"/>
    <d v="2021-11-27T00:00:00"/>
    <n v="4"/>
    <s v="Web"/>
    <n v="716"/>
    <x v="2"/>
    <x v="26"/>
    <x v="5"/>
    <n v="427619"/>
  </r>
  <r>
    <s v="Z86860"/>
    <d v="2020-08-05T00:00:00"/>
    <d v="2020-08-06T00:00:00"/>
    <n v="1"/>
    <s v="Telefon"/>
    <n v="152"/>
    <x v="1"/>
    <x v="30"/>
    <x v="0"/>
    <n v="808771"/>
  </r>
  <r>
    <s v="Z88252"/>
    <d v="2021-09-11T00:00:00"/>
    <d v="2021-09-22T00:00:00"/>
    <n v="11"/>
    <s v="Email"/>
    <n v="520"/>
    <x v="0"/>
    <x v="1"/>
    <x v="0"/>
    <n v="539750"/>
  </r>
  <r>
    <s v="Z89356"/>
    <d v="2021-05-28T00:00:00"/>
    <d v="2021-06-07T00:00:00"/>
    <n v="10"/>
    <s v="Telefon"/>
    <n v="906"/>
    <x v="4"/>
    <x v="8"/>
    <x v="4"/>
    <n v="48641"/>
  </r>
  <r>
    <s v="Z91613"/>
    <d v="2021-02-15T00:00:00"/>
    <d v="2021-02-22T00:00:00"/>
    <n v="7"/>
    <s v="Telefon"/>
    <n v="510"/>
    <x v="0"/>
    <x v="1"/>
    <x v="0"/>
    <n v="79027"/>
  </r>
  <r>
    <s v="Z93309"/>
    <d v="2020-12-09T00:00:00"/>
    <d v="2020-12-19T00:00:00"/>
    <n v="10"/>
    <s v="Telefon"/>
    <n v="354"/>
    <x v="2"/>
    <x v="21"/>
    <x v="0"/>
    <n v="19443"/>
  </r>
  <r>
    <s v="Z93756"/>
    <d v="2020-08-24T00:00:00"/>
    <d v="2020-09-03T00:00:00"/>
    <n v="10"/>
    <s v="Web"/>
    <n v="803"/>
    <x v="3"/>
    <x v="20"/>
    <x v="3"/>
    <n v="635748"/>
  </r>
  <r>
    <s v="Z94013"/>
    <d v="2021-12-19T00:00:00"/>
    <d v="2022-01-04T00:00:00"/>
    <n v="16"/>
    <s v="Telefon"/>
    <n v="990"/>
    <x v="4"/>
    <x v="32"/>
    <x v="0"/>
    <n v="823162"/>
  </r>
  <r>
    <s v="Z96632"/>
    <d v="2020-08-09T00:00:00"/>
    <d v="2020-08-24T00:00:00"/>
    <n v="15"/>
    <s v="Web"/>
    <n v="716"/>
    <x v="2"/>
    <x v="4"/>
    <x v="3"/>
    <n v="327019"/>
  </r>
  <r>
    <s v="Z97843"/>
    <d v="2021-08-07T00:00:00"/>
    <d v="2021-08-24T00:00:00"/>
    <n v="17"/>
    <s v="Telefon"/>
    <n v="716"/>
    <x v="2"/>
    <x v="10"/>
    <x v="5"/>
    <n v="308749"/>
  </r>
  <r>
    <s v="Z97897"/>
    <d v="2021-02-27T00:00:00"/>
    <d v="2021-03-13T00:00:00"/>
    <n v="14"/>
    <s v="Email"/>
    <n v="275"/>
    <x v="5"/>
    <x v="14"/>
    <x v="4"/>
    <n v="319727"/>
  </r>
  <r>
    <s v="Z99749"/>
    <d v="2020-07-01T00:00:00"/>
    <d v="2020-07-17T00:00:00"/>
    <n v="16"/>
    <s v="Telefon"/>
    <n v="591"/>
    <x v="0"/>
    <x v="0"/>
    <x v="5"/>
    <n v="3187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2062E2-18A2-42E1-BA41-894C799A98A9}" name="Kontingenční tabulka4" cacheId="19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16:C58" firstHeaderRow="0" firstDataRow="1" firstDataCol="1" rowPageCount="1" colPageCount="1"/>
  <pivotFields count="10">
    <pivotField showAll="0"/>
    <pivotField numFmtId="14" showAll="0"/>
    <pivotField numFmtId="14" showAll="0"/>
    <pivotField showAll="0"/>
    <pivotField showAll="0"/>
    <pivotField showAll="0"/>
    <pivotField axis="axisRow" showAll="0">
      <items count="7">
        <item x="2"/>
        <item x="1"/>
        <item x="4"/>
        <item x="0"/>
        <item x="5"/>
        <item x="3"/>
        <item t="default"/>
      </items>
    </pivotField>
    <pivotField axis="axisRow" showAll="0">
      <items count="36">
        <item x="28"/>
        <item x="1"/>
        <item x="25"/>
        <item x="21"/>
        <item x="24"/>
        <item x="6"/>
        <item x="14"/>
        <item x="18"/>
        <item x="16"/>
        <item x="20"/>
        <item x="27"/>
        <item x="12"/>
        <item x="2"/>
        <item x="8"/>
        <item x="0"/>
        <item x="23"/>
        <item x="33"/>
        <item x="31"/>
        <item x="9"/>
        <item x="19"/>
        <item x="34"/>
        <item x="10"/>
        <item x="4"/>
        <item x="17"/>
        <item x="29"/>
        <item x="11"/>
        <item x="3"/>
        <item x="15"/>
        <item x="26"/>
        <item x="30"/>
        <item x="5"/>
        <item x="32"/>
        <item x="13"/>
        <item x="7"/>
        <item x="22"/>
        <item t="default"/>
      </items>
    </pivotField>
    <pivotField axis="axisPage" multipleItemSelectionAllowed="1" showAll="0">
      <items count="7">
        <item x="2"/>
        <item x="1"/>
        <item x="4"/>
        <item x="0"/>
        <item x="5"/>
        <item x="3"/>
        <item t="default"/>
      </items>
    </pivotField>
    <pivotField dataField="1" numFmtId="183" showAll="0"/>
  </pivotFields>
  <rowFields count="2">
    <field x="6"/>
    <field x="7"/>
  </rowFields>
  <rowItems count="42">
    <i>
      <x/>
    </i>
    <i r="1">
      <x v="3"/>
    </i>
    <i r="1">
      <x v="19"/>
    </i>
    <i r="1">
      <x v="21"/>
    </i>
    <i r="1">
      <x v="22"/>
    </i>
    <i r="1">
      <x v="28"/>
    </i>
    <i>
      <x v="1"/>
    </i>
    <i r="1">
      <x v="12"/>
    </i>
    <i r="1">
      <x v="15"/>
    </i>
    <i r="1">
      <x v="17"/>
    </i>
    <i r="1">
      <x v="20"/>
    </i>
    <i r="1">
      <x v="26"/>
    </i>
    <i r="1">
      <x v="29"/>
    </i>
    <i>
      <x v="2"/>
    </i>
    <i r="1">
      <x v="4"/>
    </i>
    <i r="1">
      <x v="5"/>
    </i>
    <i r="1">
      <x v="13"/>
    </i>
    <i r="1">
      <x v="16"/>
    </i>
    <i r="1">
      <x v="24"/>
    </i>
    <i r="1">
      <x v="31"/>
    </i>
    <i>
      <x v="3"/>
    </i>
    <i r="1">
      <x/>
    </i>
    <i r="1">
      <x v="1"/>
    </i>
    <i r="1">
      <x v="7"/>
    </i>
    <i r="1">
      <x v="10"/>
    </i>
    <i r="1">
      <x v="14"/>
    </i>
    <i r="1">
      <x v="27"/>
    </i>
    <i>
      <x v="4"/>
    </i>
    <i r="1">
      <x v="6"/>
    </i>
    <i r="1">
      <x v="8"/>
    </i>
    <i r="1">
      <x v="11"/>
    </i>
    <i r="1">
      <x v="25"/>
    </i>
    <i r="1">
      <x v="32"/>
    </i>
    <i r="1">
      <x v="33"/>
    </i>
    <i>
      <x v="5"/>
    </i>
    <i r="1">
      <x v="2"/>
    </i>
    <i r="1">
      <x v="9"/>
    </i>
    <i r="1">
      <x v="18"/>
    </i>
    <i r="1">
      <x v="23"/>
    </i>
    <i r="1">
      <x v="30"/>
    </i>
    <i r="1">
      <x v="34"/>
    </i>
    <i t="grand">
      <x/>
    </i>
  </rowItems>
  <colFields count="1">
    <field x="-2"/>
  </colFields>
  <colItems count="2">
    <i>
      <x/>
    </i>
    <i i="1">
      <x v="1"/>
    </i>
  </colItems>
  <pageFields count="1">
    <pageField fld="8" hier="-1"/>
  </pageFields>
  <dataFields count="2">
    <dataField name="Součet z Částka" fld="9" baseField="0" baseItem="0"/>
    <dataField name="Součet z Částka2" fld="9" baseField="6" baseItem="0" numFmtId="10">
      <extLst>
        <ext xmlns:x14="http://schemas.microsoft.com/office/spreadsheetml/2009/9/main" uri="{E15A36E0-9728-4e99-A89B-3F7291B0FE68}">
          <x14:dataField pivotShowAs="percentOfParentRow"/>
        </ext>
      </extLst>
    </dataField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DD97C07-5D31-4A3A-B25D-7903387441AA}" name="Kontingenční tabulka3" cacheId="19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rowHeaderCaption="Odběratelé">
  <location ref="A3:C10" firstHeaderRow="0" firstDataRow="1" firstDataCol="1"/>
  <pivotFields count="10">
    <pivotField showAll="0"/>
    <pivotField numFmtId="14" showAll="0"/>
    <pivotField numFmtId="14" showAll="0"/>
    <pivotField showAll="0"/>
    <pivotField showAll="0"/>
    <pivotField showAll="0"/>
    <pivotField axis="axisRow" showAll="0">
      <items count="7">
        <item x="2"/>
        <item x="1"/>
        <item x="4"/>
        <item x="0"/>
        <item x="5"/>
        <item x="3"/>
        <item t="default"/>
      </items>
    </pivotField>
    <pivotField showAll="0"/>
    <pivotField showAll="0"/>
    <pivotField dataField="1" numFmtId="183" showAll="0"/>
  </pivotFields>
  <rowFields count="1">
    <field x="6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Tržby" fld="9" baseField="6" baseItem="0"/>
    <dataField name="Objednávky" fld="9" subtotal="count" baseField="6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B7CAE-AC23-4407-9797-6B8E996F2BB7}">
  <dimension ref="A1"/>
  <sheetViews>
    <sheetView zoomScale="145" zoomScaleNormal="145" workbookViewId="0">
      <selection sqref="A1:XFD1"/>
    </sheetView>
  </sheetViews>
  <sheetFormatPr defaultRowHeight="15"/>
  <sheetData>
    <row r="1" spans="1:1" ht="61.5">
      <c r="A1" s="128" t="s">
        <v>137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70D3D-E28A-45AB-9D85-EC20AA90ED14}">
  <dimension ref="A1:H15"/>
  <sheetViews>
    <sheetView zoomScale="175" zoomScaleNormal="175" workbookViewId="0">
      <selection activeCell="H16" sqref="H16"/>
    </sheetView>
  </sheetViews>
  <sheetFormatPr defaultRowHeight="15"/>
  <cols>
    <col min="3" max="3" width="12.5703125" bestFit="1" customWidth="1"/>
    <col min="4" max="4" width="11.85546875" bestFit="1" customWidth="1"/>
    <col min="5" max="5" width="11.42578125" bestFit="1" customWidth="1"/>
    <col min="6" max="6" width="12.7109375" bestFit="1" customWidth="1"/>
  </cols>
  <sheetData>
    <row r="1" spans="1:8" ht="21">
      <c r="A1" s="61" t="s">
        <v>265</v>
      </c>
    </row>
    <row r="3" spans="1:8">
      <c r="A3" s="78" t="s">
        <v>199</v>
      </c>
      <c r="B3" s="78" t="s">
        <v>264</v>
      </c>
      <c r="C3" s="78" t="s">
        <v>263</v>
      </c>
      <c r="D3" s="78" t="s">
        <v>262</v>
      </c>
      <c r="E3" s="78" t="s">
        <v>261</v>
      </c>
      <c r="F3" s="78" t="s">
        <v>260</v>
      </c>
      <c r="G3" s="78" t="s">
        <v>236</v>
      </c>
      <c r="H3" s="78" t="s">
        <v>259</v>
      </c>
    </row>
    <row r="4" spans="1:8">
      <c r="A4" s="77" t="s">
        <v>258</v>
      </c>
      <c r="B4" s="77" t="s">
        <v>257</v>
      </c>
      <c r="C4" s="76">
        <v>1</v>
      </c>
      <c r="D4" s="76">
        <v>1</v>
      </c>
      <c r="E4" s="76">
        <v>2</v>
      </c>
      <c r="F4" s="76">
        <v>2</v>
      </c>
      <c r="G4" s="75">
        <f>AVERAGE(C4:F4)</f>
        <v>1.5</v>
      </c>
      <c r="H4" s="74" t="str">
        <f>IF(G4&lt;=1.5,"ANO","NE")</f>
        <v>ANO</v>
      </c>
    </row>
    <row r="5" spans="1:8">
      <c r="A5" s="77" t="s">
        <v>93</v>
      </c>
      <c r="B5" s="77" t="s">
        <v>252</v>
      </c>
      <c r="C5" s="76">
        <v>3</v>
      </c>
      <c r="D5" s="76">
        <v>3</v>
      </c>
      <c r="E5" s="76">
        <v>1</v>
      </c>
      <c r="F5" s="76">
        <v>1</v>
      </c>
      <c r="G5" s="75">
        <f t="shared" ref="G5:G14" si="0">AVERAGE(C5:F5)</f>
        <v>2</v>
      </c>
      <c r="H5" s="74" t="str">
        <f t="shared" ref="H5:H14" si="1">IF(G5&lt;=1.5,"ANO","NE")</f>
        <v>NE</v>
      </c>
    </row>
    <row r="6" spans="1:8">
      <c r="A6" s="77" t="s">
        <v>151</v>
      </c>
      <c r="B6" s="77" t="s">
        <v>256</v>
      </c>
      <c r="C6" s="76">
        <v>2</v>
      </c>
      <c r="D6" s="76">
        <v>2</v>
      </c>
      <c r="E6" s="76">
        <v>3</v>
      </c>
      <c r="F6" s="76">
        <v>1</v>
      </c>
      <c r="G6" s="75">
        <f t="shared" si="0"/>
        <v>2</v>
      </c>
      <c r="H6" s="74" t="str">
        <f t="shared" si="1"/>
        <v>NE</v>
      </c>
    </row>
    <row r="7" spans="1:8">
      <c r="A7" s="77" t="s">
        <v>255</v>
      </c>
      <c r="B7" s="77" t="s">
        <v>254</v>
      </c>
      <c r="C7" s="76">
        <v>1</v>
      </c>
      <c r="D7" s="76">
        <v>1</v>
      </c>
      <c r="E7" s="76">
        <v>1</v>
      </c>
      <c r="F7" s="76">
        <v>1</v>
      </c>
      <c r="G7" s="75">
        <f t="shared" si="0"/>
        <v>1</v>
      </c>
      <c r="H7" s="74" t="str">
        <f t="shared" si="1"/>
        <v>ANO</v>
      </c>
    </row>
    <row r="8" spans="1:8">
      <c r="A8" s="77" t="s">
        <v>253</v>
      </c>
      <c r="B8" s="77" t="s">
        <v>252</v>
      </c>
      <c r="C8" s="76">
        <v>2</v>
      </c>
      <c r="D8" s="76">
        <v>3</v>
      </c>
      <c r="E8" s="76">
        <v>2</v>
      </c>
      <c r="F8" s="76">
        <v>1</v>
      </c>
      <c r="G8" s="75">
        <f t="shared" si="0"/>
        <v>2</v>
      </c>
      <c r="H8" s="74" t="str">
        <f t="shared" si="1"/>
        <v>NE</v>
      </c>
    </row>
    <row r="9" spans="1:8">
      <c r="A9" s="77" t="s">
        <v>251</v>
      </c>
      <c r="B9" s="77" t="s">
        <v>250</v>
      </c>
      <c r="C9" s="76">
        <v>3</v>
      </c>
      <c r="D9" s="76">
        <v>2</v>
      </c>
      <c r="E9" s="76">
        <v>2</v>
      </c>
      <c r="F9" s="76">
        <v>1</v>
      </c>
      <c r="G9" s="75">
        <f t="shared" si="0"/>
        <v>2</v>
      </c>
      <c r="H9" s="74" t="str">
        <f t="shared" si="1"/>
        <v>NE</v>
      </c>
    </row>
    <row r="10" spans="1:8">
      <c r="A10" s="77" t="s">
        <v>249</v>
      </c>
      <c r="B10" s="77" t="s">
        <v>248</v>
      </c>
      <c r="C10" s="76">
        <v>1</v>
      </c>
      <c r="D10" s="76">
        <v>2</v>
      </c>
      <c r="E10" s="76">
        <v>1</v>
      </c>
      <c r="F10" s="76">
        <v>1</v>
      </c>
      <c r="G10" s="75">
        <f t="shared" si="0"/>
        <v>1.25</v>
      </c>
      <c r="H10" s="74" t="str">
        <f t="shared" si="1"/>
        <v>ANO</v>
      </c>
    </row>
    <row r="11" spans="1:8">
      <c r="A11" s="77" t="s">
        <v>169</v>
      </c>
      <c r="B11" s="77" t="s">
        <v>247</v>
      </c>
      <c r="C11" s="76">
        <v>4</v>
      </c>
      <c r="D11" s="76">
        <v>3</v>
      </c>
      <c r="E11" s="76">
        <v>2</v>
      </c>
      <c r="F11" s="76">
        <v>2</v>
      </c>
      <c r="G11" s="75">
        <f t="shared" si="0"/>
        <v>2.75</v>
      </c>
      <c r="H11" s="74" t="str">
        <f t="shared" si="1"/>
        <v>NE</v>
      </c>
    </row>
    <row r="12" spans="1:8">
      <c r="A12" s="77" t="s">
        <v>177</v>
      </c>
      <c r="B12" s="77" t="s">
        <v>246</v>
      </c>
      <c r="C12" s="76">
        <v>3</v>
      </c>
      <c r="D12" s="76">
        <v>4</v>
      </c>
      <c r="E12" s="76">
        <v>3</v>
      </c>
      <c r="F12" s="76">
        <v>2</v>
      </c>
      <c r="G12" s="75">
        <f t="shared" si="0"/>
        <v>3</v>
      </c>
      <c r="H12" s="74" t="str">
        <f t="shared" si="1"/>
        <v>NE</v>
      </c>
    </row>
    <row r="13" spans="1:8">
      <c r="A13" s="77" t="s">
        <v>171</v>
      </c>
      <c r="B13" s="77" t="s">
        <v>245</v>
      </c>
      <c r="C13" s="76">
        <v>1</v>
      </c>
      <c r="D13" s="76">
        <v>2</v>
      </c>
      <c r="E13" s="76">
        <v>1</v>
      </c>
      <c r="F13" s="76">
        <v>1</v>
      </c>
      <c r="G13" s="75">
        <f t="shared" si="0"/>
        <v>1.25</v>
      </c>
      <c r="H13" s="74" t="str">
        <f t="shared" si="1"/>
        <v>ANO</v>
      </c>
    </row>
    <row r="14" spans="1:8">
      <c r="A14" s="77" t="s">
        <v>244</v>
      </c>
      <c r="B14" s="77" t="s">
        <v>243</v>
      </c>
      <c r="C14" s="76">
        <v>1</v>
      </c>
      <c r="D14" s="76">
        <v>1</v>
      </c>
      <c r="E14" s="76">
        <v>1</v>
      </c>
      <c r="F14" s="76">
        <v>1</v>
      </c>
      <c r="G14" s="75">
        <f t="shared" si="0"/>
        <v>1</v>
      </c>
      <c r="H14" s="74" t="str">
        <f t="shared" si="1"/>
        <v>ANO</v>
      </c>
    </row>
    <row r="15" spans="1:8">
      <c r="A15" s="73"/>
      <c r="B15" s="72" t="s">
        <v>236</v>
      </c>
      <c r="C15" s="71">
        <f>AVERAGE(C4:C14)</f>
        <v>2</v>
      </c>
      <c r="D15" s="71">
        <f t="shared" ref="D15:F15" si="2">AVERAGE(D4:D14)</f>
        <v>2.1818181818181817</v>
      </c>
      <c r="E15" s="71">
        <f t="shared" si="2"/>
        <v>1.7272727272727273</v>
      </c>
      <c r="F15" s="71">
        <f t="shared" si="2"/>
        <v>1.2727272727272727</v>
      </c>
      <c r="G15" s="70" t="s">
        <v>242</v>
      </c>
      <c r="H15" s="69">
        <f>COUNTIF(H4:H14,"ANO")</f>
        <v>5</v>
      </c>
    </row>
  </sheetData>
  <pageMargins left="0.7" right="0.7" top="0.78740157499999996" bottom="0.78740157499999996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A4536-BF5C-4FAA-BAFE-2A4AB5C266F8}">
  <dimension ref="A1:K13"/>
  <sheetViews>
    <sheetView zoomScale="205" zoomScaleNormal="205" workbookViewId="0">
      <selection activeCell="B4" sqref="B4"/>
    </sheetView>
  </sheetViews>
  <sheetFormatPr defaultRowHeight="15"/>
  <sheetData>
    <row r="1" spans="1:11" ht="21">
      <c r="A1" s="61" t="s">
        <v>267</v>
      </c>
    </row>
    <row r="2" spans="1:11">
      <c r="A2" t="s">
        <v>266</v>
      </c>
    </row>
    <row r="3" spans="1:11">
      <c r="B3" s="80">
        <v>1</v>
      </c>
      <c r="C3" s="80">
        <v>2</v>
      </c>
      <c r="D3" s="80">
        <v>3</v>
      </c>
      <c r="E3" s="80">
        <v>4</v>
      </c>
      <c r="F3" s="80">
        <v>5</v>
      </c>
      <c r="G3" s="80">
        <v>6</v>
      </c>
      <c r="H3" s="80">
        <v>7</v>
      </c>
      <c r="I3" s="80">
        <v>8</v>
      </c>
      <c r="J3" s="80">
        <v>9</v>
      </c>
      <c r="K3" s="80">
        <v>10</v>
      </c>
    </row>
    <row r="4" spans="1:11">
      <c r="A4" s="80">
        <v>1</v>
      </c>
      <c r="B4" s="79">
        <f>$A4*B$3</f>
        <v>1</v>
      </c>
      <c r="C4" s="79">
        <f t="shared" ref="C4:K4" si="0">$A4*C$3</f>
        <v>2</v>
      </c>
      <c r="D4" s="79">
        <f t="shared" si="0"/>
        <v>3</v>
      </c>
      <c r="E4" s="79">
        <f t="shared" si="0"/>
        <v>4</v>
      </c>
      <c r="F4" s="79">
        <f t="shared" si="0"/>
        <v>5</v>
      </c>
      <c r="G4" s="79">
        <f t="shared" si="0"/>
        <v>6</v>
      </c>
      <c r="H4" s="79">
        <f t="shared" si="0"/>
        <v>7</v>
      </c>
      <c r="I4" s="79">
        <f t="shared" si="0"/>
        <v>8</v>
      </c>
      <c r="J4" s="79">
        <f t="shared" si="0"/>
        <v>9</v>
      </c>
      <c r="K4" s="79">
        <f t="shared" si="0"/>
        <v>10</v>
      </c>
    </row>
    <row r="5" spans="1:11">
      <c r="A5" s="80">
        <v>2</v>
      </c>
      <c r="B5" s="79">
        <f t="shared" ref="B5:K13" si="1">$A5*B$3</f>
        <v>2</v>
      </c>
      <c r="C5" s="79">
        <f t="shared" si="1"/>
        <v>4</v>
      </c>
      <c r="D5" s="79">
        <f t="shared" si="1"/>
        <v>6</v>
      </c>
      <c r="E5" s="79">
        <f t="shared" si="1"/>
        <v>8</v>
      </c>
      <c r="F5" s="79">
        <f t="shared" si="1"/>
        <v>10</v>
      </c>
      <c r="G5" s="79">
        <f t="shared" si="1"/>
        <v>12</v>
      </c>
      <c r="H5" s="79">
        <f t="shared" si="1"/>
        <v>14</v>
      </c>
      <c r="I5" s="79">
        <f t="shared" si="1"/>
        <v>16</v>
      </c>
      <c r="J5" s="79">
        <f t="shared" si="1"/>
        <v>18</v>
      </c>
      <c r="K5" s="79">
        <f t="shared" si="1"/>
        <v>20</v>
      </c>
    </row>
    <row r="6" spans="1:11">
      <c r="A6" s="80">
        <v>3</v>
      </c>
      <c r="B6" s="79">
        <f t="shared" si="1"/>
        <v>3</v>
      </c>
      <c r="C6" s="79">
        <f t="shared" si="1"/>
        <v>6</v>
      </c>
      <c r="D6" s="79">
        <f t="shared" si="1"/>
        <v>9</v>
      </c>
      <c r="E6" s="79">
        <f t="shared" si="1"/>
        <v>12</v>
      </c>
      <c r="F6" s="79">
        <f t="shared" si="1"/>
        <v>15</v>
      </c>
      <c r="G6" s="79">
        <f t="shared" si="1"/>
        <v>18</v>
      </c>
      <c r="H6" s="79">
        <f t="shared" si="1"/>
        <v>21</v>
      </c>
      <c r="I6" s="79">
        <f t="shared" si="1"/>
        <v>24</v>
      </c>
      <c r="J6" s="79">
        <f t="shared" si="1"/>
        <v>27</v>
      </c>
      <c r="K6" s="79">
        <f t="shared" si="1"/>
        <v>30</v>
      </c>
    </row>
    <row r="7" spans="1:11">
      <c r="A7" s="80">
        <v>4</v>
      </c>
      <c r="B7" s="79">
        <f t="shared" si="1"/>
        <v>4</v>
      </c>
      <c r="C7" s="79">
        <f t="shared" si="1"/>
        <v>8</v>
      </c>
      <c r="D7" s="79">
        <f t="shared" si="1"/>
        <v>12</v>
      </c>
      <c r="E7" s="79">
        <f t="shared" si="1"/>
        <v>16</v>
      </c>
      <c r="F7" s="79">
        <f t="shared" si="1"/>
        <v>20</v>
      </c>
      <c r="G7" s="79">
        <f t="shared" si="1"/>
        <v>24</v>
      </c>
      <c r="H7" s="79">
        <f t="shared" si="1"/>
        <v>28</v>
      </c>
      <c r="I7" s="79">
        <f t="shared" si="1"/>
        <v>32</v>
      </c>
      <c r="J7" s="79">
        <f t="shared" si="1"/>
        <v>36</v>
      </c>
      <c r="K7" s="79">
        <f t="shared" si="1"/>
        <v>40</v>
      </c>
    </row>
    <row r="8" spans="1:11">
      <c r="A8" s="80">
        <v>5</v>
      </c>
      <c r="B8" s="79">
        <f t="shared" si="1"/>
        <v>5</v>
      </c>
      <c r="C8" s="79">
        <f t="shared" si="1"/>
        <v>10</v>
      </c>
      <c r="D8" s="79">
        <f t="shared" si="1"/>
        <v>15</v>
      </c>
      <c r="E8" s="79">
        <f t="shared" si="1"/>
        <v>20</v>
      </c>
      <c r="F8" s="79">
        <f t="shared" si="1"/>
        <v>25</v>
      </c>
      <c r="G8" s="79">
        <f t="shared" si="1"/>
        <v>30</v>
      </c>
      <c r="H8" s="79">
        <f t="shared" si="1"/>
        <v>35</v>
      </c>
      <c r="I8" s="79">
        <f t="shared" si="1"/>
        <v>40</v>
      </c>
      <c r="J8" s="79">
        <f t="shared" si="1"/>
        <v>45</v>
      </c>
      <c r="K8" s="79">
        <f t="shared" si="1"/>
        <v>50</v>
      </c>
    </row>
    <row r="9" spans="1:11">
      <c r="A9" s="80">
        <v>6</v>
      </c>
      <c r="B9" s="79">
        <f t="shared" si="1"/>
        <v>6</v>
      </c>
      <c r="C9" s="79">
        <f t="shared" si="1"/>
        <v>12</v>
      </c>
      <c r="D9" s="79">
        <f t="shared" si="1"/>
        <v>18</v>
      </c>
      <c r="E9" s="79">
        <f t="shared" si="1"/>
        <v>24</v>
      </c>
      <c r="F9" s="79">
        <f t="shared" si="1"/>
        <v>30</v>
      </c>
      <c r="G9" s="79">
        <f t="shared" si="1"/>
        <v>36</v>
      </c>
      <c r="H9" s="79">
        <f t="shared" si="1"/>
        <v>42</v>
      </c>
      <c r="I9" s="79">
        <f t="shared" si="1"/>
        <v>48</v>
      </c>
      <c r="J9" s="79">
        <f t="shared" si="1"/>
        <v>54</v>
      </c>
      <c r="K9" s="79">
        <f t="shared" si="1"/>
        <v>60</v>
      </c>
    </row>
    <row r="10" spans="1:11">
      <c r="A10" s="80">
        <v>7</v>
      </c>
      <c r="B10" s="79">
        <f t="shared" si="1"/>
        <v>7</v>
      </c>
      <c r="C10" s="79">
        <f t="shared" si="1"/>
        <v>14</v>
      </c>
      <c r="D10" s="79">
        <f t="shared" si="1"/>
        <v>21</v>
      </c>
      <c r="E10" s="79">
        <f t="shared" si="1"/>
        <v>28</v>
      </c>
      <c r="F10" s="79">
        <f t="shared" si="1"/>
        <v>35</v>
      </c>
      <c r="G10" s="79">
        <f t="shared" si="1"/>
        <v>42</v>
      </c>
      <c r="H10" s="79">
        <f t="shared" si="1"/>
        <v>49</v>
      </c>
      <c r="I10" s="79">
        <f t="shared" si="1"/>
        <v>56</v>
      </c>
      <c r="J10" s="79">
        <f t="shared" si="1"/>
        <v>63</v>
      </c>
      <c r="K10" s="79">
        <f t="shared" si="1"/>
        <v>70</v>
      </c>
    </row>
    <row r="11" spans="1:11">
      <c r="A11" s="80">
        <v>8</v>
      </c>
      <c r="B11" s="79">
        <f t="shared" si="1"/>
        <v>8</v>
      </c>
      <c r="C11" s="79">
        <f t="shared" si="1"/>
        <v>16</v>
      </c>
      <c r="D11" s="79">
        <f t="shared" si="1"/>
        <v>24</v>
      </c>
      <c r="E11" s="79">
        <f t="shared" si="1"/>
        <v>32</v>
      </c>
      <c r="F11" s="79">
        <f t="shared" si="1"/>
        <v>40</v>
      </c>
      <c r="G11" s="79">
        <f t="shared" si="1"/>
        <v>48</v>
      </c>
      <c r="H11" s="79">
        <f t="shared" si="1"/>
        <v>56</v>
      </c>
      <c r="I11" s="79">
        <f t="shared" si="1"/>
        <v>64</v>
      </c>
      <c r="J11" s="79">
        <f t="shared" si="1"/>
        <v>72</v>
      </c>
      <c r="K11" s="79">
        <f t="shared" si="1"/>
        <v>80</v>
      </c>
    </row>
    <row r="12" spans="1:11">
      <c r="A12" s="80">
        <v>9</v>
      </c>
      <c r="B12" s="79">
        <f t="shared" si="1"/>
        <v>9</v>
      </c>
      <c r="C12" s="79">
        <f t="shared" si="1"/>
        <v>18</v>
      </c>
      <c r="D12" s="79">
        <f t="shared" si="1"/>
        <v>27</v>
      </c>
      <c r="E12" s="79">
        <f t="shared" si="1"/>
        <v>36</v>
      </c>
      <c r="F12" s="79">
        <f t="shared" si="1"/>
        <v>45</v>
      </c>
      <c r="G12" s="79">
        <f t="shared" si="1"/>
        <v>54</v>
      </c>
      <c r="H12" s="79">
        <f t="shared" si="1"/>
        <v>63</v>
      </c>
      <c r="I12" s="79">
        <f t="shared" si="1"/>
        <v>72</v>
      </c>
      <c r="J12" s="79">
        <f t="shared" si="1"/>
        <v>81</v>
      </c>
      <c r="K12" s="79">
        <f t="shared" si="1"/>
        <v>90</v>
      </c>
    </row>
    <row r="13" spans="1:11">
      <c r="A13" s="80">
        <v>10</v>
      </c>
      <c r="B13" s="79">
        <f t="shared" si="1"/>
        <v>10</v>
      </c>
      <c r="C13" s="79">
        <f t="shared" si="1"/>
        <v>20</v>
      </c>
      <c r="D13" s="79">
        <f t="shared" si="1"/>
        <v>30</v>
      </c>
      <c r="E13" s="79">
        <f t="shared" si="1"/>
        <v>40</v>
      </c>
      <c r="F13" s="79">
        <f t="shared" si="1"/>
        <v>50</v>
      </c>
      <c r="G13" s="79">
        <f t="shared" si="1"/>
        <v>60</v>
      </c>
      <c r="H13" s="79">
        <f t="shared" si="1"/>
        <v>70</v>
      </c>
      <c r="I13" s="79">
        <f t="shared" si="1"/>
        <v>80</v>
      </c>
      <c r="J13" s="79">
        <f t="shared" si="1"/>
        <v>90</v>
      </c>
      <c r="K13" s="79">
        <f t="shared" si="1"/>
        <v>100</v>
      </c>
    </row>
  </sheetData>
  <pageMargins left="0.7" right="0.7" top="0.78740157499999996" bottom="0.78740157499999996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851D9-3FF4-442A-9076-0604C89A293F}">
  <dimension ref="A1:M56"/>
  <sheetViews>
    <sheetView topLeftCell="A13" zoomScale="175" zoomScaleNormal="175" workbookViewId="0">
      <selection activeCell="M29" sqref="M29"/>
    </sheetView>
  </sheetViews>
  <sheetFormatPr defaultRowHeight="15"/>
  <cols>
    <col min="2" max="2" width="11.140625" bestFit="1" customWidth="1"/>
    <col min="3" max="5" width="10.42578125" bestFit="1" customWidth="1"/>
    <col min="8" max="8" width="5.5703125" style="81" customWidth="1"/>
    <col min="9" max="9" width="16.140625" customWidth="1"/>
  </cols>
  <sheetData>
    <row r="1" spans="1:13" ht="21">
      <c r="A1" s="61" t="s">
        <v>293</v>
      </c>
      <c r="B1" s="61"/>
    </row>
    <row r="2" spans="1:13">
      <c r="A2" s="60" t="s">
        <v>199</v>
      </c>
      <c r="B2" s="60" t="s">
        <v>294</v>
      </c>
      <c r="C2" s="60" t="s">
        <v>292</v>
      </c>
      <c r="D2" s="60" t="s">
        <v>291</v>
      </c>
      <c r="E2" s="60" t="s">
        <v>290</v>
      </c>
      <c r="F2" s="60" t="s">
        <v>289</v>
      </c>
      <c r="G2" s="60" t="s">
        <v>288</v>
      </c>
      <c r="H2" s="86"/>
    </row>
    <row r="3" spans="1:13">
      <c r="A3" s="46" t="str">
        <f>Účastníci!A3</f>
        <v>Alena</v>
      </c>
      <c r="B3" s="62">
        <f>Účastníci!B3</f>
        <v>33329</v>
      </c>
      <c r="C3" s="87">
        <f ca="1">TODAY()-B3</f>
        <v>12856</v>
      </c>
      <c r="D3" s="88">
        <f ca="1">(TODAY()-B3)/365.25</f>
        <v>35.197809719370291</v>
      </c>
      <c r="E3" s="87">
        <f t="shared" ref="E3:E34" ca="1" si="0">TODAY()-narozeniny</f>
        <v>12856</v>
      </c>
      <c r="F3" s="88">
        <f ca="1">YEARFRAC(B3,TODAY())</f>
        <v>35.197222222222223</v>
      </c>
      <c r="G3" s="82">
        <f ca="1">DATEDIF(B3,TODAY(),"y")</f>
        <v>35</v>
      </c>
    </row>
    <row r="4" spans="1:13">
      <c r="A4" s="46" t="str">
        <f>Účastníci!A4</f>
        <v>Andrea</v>
      </c>
      <c r="B4" s="62">
        <f>Účastníci!B4</f>
        <v>36239</v>
      </c>
      <c r="C4" s="87">
        <f t="shared" ref="C4:C56" ca="1" si="1">TODAY()-B4</f>
        <v>9946</v>
      </c>
      <c r="D4" s="88">
        <f t="shared" ref="D4:D56" ca="1" si="2">(TODAY()-B4)/365.25</f>
        <v>27.230663928815879</v>
      </c>
      <c r="E4" s="87">
        <f t="shared" ca="1" si="0"/>
        <v>9946</v>
      </c>
      <c r="F4" s="88">
        <f t="shared" ref="F4:F56" ca="1" si="3">YEARFRAC(B4,TODAY())</f>
        <v>27.227777777777778</v>
      </c>
      <c r="G4" s="82">
        <f t="shared" ref="G4:G56" ca="1" si="4">DATEDIF(B4,TODAY(),"y")</f>
        <v>27</v>
      </c>
    </row>
    <row r="5" spans="1:13">
      <c r="A5" s="46" t="str">
        <f>Účastníci!A5</f>
        <v>Blažena</v>
      </c>
      <c r="B5" s="62">
        <f>Účastníci!B5</f>
        <v>32380</v>
      </c>
      <c r="C5" s="87">
        <f t="shared" ca="1" si="1"/>
        <v>13805</v>
      </c>
      <c r="D5" s="88">
        <f t="shared" ca="1" si="2"/>
        <v>37.796030116358658</v>
      </c>
      <c r="E5" s="87">
        <f t="shared" ca="1" si="0"/>
        <v>13805</v>
      </c>
      <c r="F5" s="88">
        <f t="shared" ca="1" si="3"/>
        <v>37.797222222222224</v>
      </c>
      <c r="G5" s="82">
        <f t="shared" ca="1" si="4"/>
        <v>37</v>
      </c>
      <c r="I5" t="s">
        <v>287</v>
      </c>
      <c r="K5" s="46"/>
    </row>
    <row r="6" spans="1:13">
      <c r="A6" s="46" t="str">
        <f>Účastníci!A6</f>
        <v>Barbora</v>
      </c>
      <c r="B6" s="62">
        <f>Účastníci!B6</f>
        <v>36229</v>
      </c>
      <c r="C6" s="87">
        <f t="shared" ca="1" si="1"/>
        <v>9956</v>
      </c>
      <c r="D6" s="88">
        <f t="shared" ca="1" si="2"/>
        <v>27.258042436687202</v>
      </c>
      <c r="E6" s="87">
        <f t="shared" ca="1" si="0"/>
        <v>9956</v>
      </c>
      <c r="F6" s="88">
        <f t="shared" ca="1" si="3"/>
        <v>27.255555555555556</v>
      </c>
      <c r="G6" s="82">
        <f t="shared" ca="1" si="4"/>
        <v>27</v>
      </c>
      <c r="I6" t="s">
        <v>286</v>
      </c>
      <c r="K6" s="46"/>
    </row>
    <row r="7" spans="1:13">
      <c r="A7" s="46" t="str">
        <f>Účastníci!A7</f>
        <v>Daniel</v>
      </c>
      <c r="B7" s="62">
        <f>Účastníci!B7</f>
        <v>36417</v>
      </c>
      <c r="C7" s="87">
        <f t="shared" ca="1" si="1"/>
        <v>9768</v>
      </c>
      <c r="D7" s="88">
        <f t="shared" ca="1" si="2"/>
        <v>26.743326488706366</v>
      </c>
      <c r="E7" s="87">
        <f t="shared" ca="1" si="0"/>
        <v>9768</v>
      </c>
      <c r="F7" s="88">
        <f t="shared" ca="1" si="3"/>
        <v>26.744444444444444</v>
      </c>
      <c r="G7" s="82">
        <f t="shared" ca="1" si="4"/>
        <v>26</v>
      </c>
      <c r="I7" t="s">
        <v>285</v>
      </c>
      <c r="K7" s="46"/>
    </row>
    <row r="8" spans="1:13">
      <c r="A8" s="46" t="str">
        <f>Účastníci!A8</f>
        <v>Dominik</v>
      </c>
      <c r="B8" s="62">
        <f>Účastníci!B8</f>
        <v>37412</v>
      </c>
      <c r="C8" s="87">
        <f t="shared" ca="1" si="1"/>
        <v>8773</v>
      </c>
      <c r="D8" s="88">
        <f t="shared" ca="1" si="2"/>
        <v>24.019164955509925</v>
      </c>
      <c r="E8" s="87">
        <f t="shared" ca="1" si="0"/>
        <v>8773</v>
      </c>
      <c r="F8" s="88">
        <f t="shared" ca="1" si="3"/>
        <v>24.019444444444446</v>
      </c>
      <c r="G8" s="82">
        <f t="shared" ca="1" si="4"/>
        <v>24</v>
      </c>
      <c r="I8" t="s">
        <v>284</v>
      </c>
      <c r="K8" s="46"/>
    </row>
    <row r="9" spans="1:13">
      <c r="A9" s="46" t="str">
        <f>Účastníci!A9</f>
        <v>Dalibor</v>
      </c>
      <c r="B9" s="62">
        <f>Účastníci!B9</f>
        <v>35656</v>
      </c>
      <c r="C9" s="87">
        <f t="shared" ca="1" si="1"/>
        <v>10529</v>
      </c>
      <c r="D9" s="88">
        <f t="shared" ca="1" si="2"/>
        <v>28.826830937713893</v>
      </c>
      <c r="E9" s="87">
        <f t="shared" ca="1" si="0"/>
        <v>10529</v>
      </c>
      <c r="F9" s="88">
        <f t="shared" ca="1" si="3"/>
        <v>28.827777777777779</v>
      </c>
      <c r="G9" s="82">
        <f t="shared" ca="1" si="4"/>
        <v>28</v>
      </c>
    </row>
    <row r="10" spans="1:13">
      <c r="A10" s="46" t="str">
        <f>Účastníci!A10</f>
        <v>David</v>
      </c>
      <c r="B10" s="62">
        <f>Účastníci!B10</f>
        <v>36230</v>
      </c>
      <c r="C10" s="87">
        <f t="shared" ca="1" si="1"/>
        <v>9955</v>
      </c>
      <c r="D10" s="88">
        <f t="shared" ca="1" si="2"/>
        <v>27.255304585900067</v>
      </c>
      <c r="E10" s="87">
        <f t="shared" ca="1" si="0"/>
        <v>9955</v>
      </c>
      <c r="F10" s="88">
        <f t="shared" ca="1" si="3"/>
        <v>27.252777777777776</v>
      </c>
      <c r="G10" s="82">
        <f t="shared" ca="1" si="4"/>
        <v>27</v>
      </c>
      <c r="I10" s="85" t="s">
        <v>283</v>
      </c>
      <c r="J10" s="83"/>
      <c r="K10" s="83"/>
      <c r="L10" s="83"/>
      <c r="M10" s="83"/>
    </row>
    <row r="11" spans="1:13">
      <c r="A11" s="46" t="str">
        <f>Účastníci!A11</f>
        <v>Eliška</v>
      </c>
      <c r="B11" s="62">
        <f>Účastníci!B11</f>
        <v>35921</v>
      </c>
      <c r="C11" s="87">
        <f t="shared" ca="1" si="1"/>
        <v>10264</v>
      </c>
      <c r="D11" s="88">
        <f t="shared" ca="1" si="2"/>
        <v>28.101300479123889</v>
      </c>
      <c r="E11" s="87">
        <f t="shared" ca="1" si="0"/>
        <v>10264</v>
      </c>
      <c r="F11" s="88">
        <f t="shared" ca="1" si="3"/>
        <v>28.1</v>
      </c>
      <c r="G11" s="82">
        <f t="shared" ca="1" si="4"/>
        <v>28</v>
      </c>
      <c r="I11" s="84" t="s">
        <v>282</v>
      </c>
      <c r="J11" s="83" t="s">
        <v>281</v>
      </c>
      <c r="K11" s="83"/>
      <c r="L11" s="83"/>
      <c r="M11" s="83"/>
    </row>
    <row r="12" spans="1:13">
      <c r="A12" s="46" t="str">
        <f>Účastníci!A12</f>
        <v>Eva</v>
      </c>
      <c r="B12" s="62">
        <f>Účastníci!B12</f>
        <v>33770</v>
      </c>
      <c r="C12" s="87">
        <f t="shared" ca="1" si="1"/>
        <v>12415</v>
      </c>
      <c r="D12" s="88">
        <f t="shared" ca="1" si="2"/>
        <v>33.990417522245039</v>
      </c>
      <c r="E12" s="87">
        <f t="shared" ca="1" si="0"/>
        <v>12415</v>
      </c>
      <c r="F12" s="88">
        <f t="shared" ca="1" si="3"/>
        <v>33.991666666666667</v>
      </c>
      <c r="G12" s="82">
        <f t="shared" ca="1" si="4"/>
        <v>33</v>
      </c>
      <c r="I12" s="84" t="s">
        <v>280</v>
      </c>
      <c r="J12" s="83" t="s">
        <v>279</v>
      </c>
      <c r="K12" s="83"/>
      <c r="L12" s="83"/>
      <c r="M12" s="83"/>
    </row>
    <row r="13" spans="1:13">
      <c r="A13" s="46" t="str">
        <f>Účastníci!A13</f>
        <v>Elena</v>
      </c>
      <c r="B13" s="62">
        <f>Účastníci!B13</f>
        <v>34055</v>
      </c>
      <c r="C13" s="87">
        <f t="shared" ca="1" si="1"/>
        <v>12130</v>
      </c>
      <c r="D13" s="88">
        <f t="shared" ca="1" si="2"/>
        <v>33.210130047912386</v>
      </c>
      <c r="E13" s="87">
        <f t="shared" ca="1" si="0"/>
        <v>12130</v>
      </c>
      <c r="F13" s="88">
        <f t="shared" ca="1" si="3"/>
        <v>33.208333333333336</v>
      </c>
      <c r="G13" s="82">
        <f t="shared" ca="1" si="4"/>
        <v>33</v>
      </c>
      <c r="I13" s="84" t="s">
        <v>278</v>
      </c>
      <c r="J13" s="83" t="s">
        <v>277</v>
      </c>
      <c r="K13" s="83"/>
      <c r="L13" s="83"/>
      <c r="M13" s="83"/>
    </row>
    <row r="14" spans="1:13">
      <c r="A14" s="46" t="str">
        <f>Účastníci!A14</f>
        <v>Emil</v>
      </c>
      <c r="B14" s="62">
        <f>Účastníci!B14</f>
        <v>35975</v>
      </c>
      <c r="C14" s="87">
        <f t="shared" ca="1" si="1"/>
        <v>10210</v>
      </c>
      <c r="D14" s="88">
        <f t="shared" ca="1" si="2"/>
        <v>27.953456536618756</v>
      </c>
      <c r="E14" s="87">
        <f t="shared" ca="1" si="0"/>
        <v>10210</v>
      </c>
      <c r="F14" s="88">
        <f t="shared" ca="1" si="3"/>
        <v>27.952777777777779</v>
      </c>
      <c r="G14" s="82">
        <f t="shared" ca="1" si="4"/>
        <v>27</v>
      </c>
      <c r="I14" s="84"/>
      <c r="J14" s="83"/>
      <c r="K14" s="83"/>
      <c r="L14" s="83"/>
      <c r="M14" s="83"/>
    </row>
    <row r="15" spans="1:13">
      <c r="A15" s="46" t="str">
        <f>Účastníci!A15</f>
        <v>Filip</v>
      </c>
      <c r="B15" s="62">
        <f>Účastníci!B15</f>
        <v>35343</v>
      </c>
      <c r="C15" s="87">
        <f t="shared" ca="1" si="1"/>
        <v>10842</v>
      </c>
      <c r="D15" s="88">
        <f t="shared" ca="1" si="2"/>
        <v>29.683778234086244</v>
      </c>
      <c r="E15" s="87">
        <f t="shared" ca="1" si="0"/>
        <v>10842</v>
      </c>
      <c r="F15" s="88">
        <f t="shared" ca="1" si="3"/>
        <v>29.68611111111111</v>
      </c>
      <c r="G15" s="82">
        <f t="shared" ca="1" si="4"/>
        <v>29</v>
      </c>
      <c r="I15" s="84" t="s">
        <v>276</v>
      </c>
      <c r="J15" s="83" t="s">
        <v>275</v>
      </c>
      <c r="K15" s="83"/>
      <c r="L15" s="83"/>
      <c r="M15" s="83"/>
    </row>
    <row r="16" spans="1:13">
      <c r="A16" s="46" t="str">
        <f>Účastníci!A16</f>
        <v>Jakub</v>
      </c>
      <c r="B16" s="62">
        <f>Účastníci!B16</f>
        <v>28135</v>
      </c>
      <c r="C16" s="87">
        <f t="shared" ca="1" si="1"/>
        <v>18050</v>
      </c>
      <c r="D16" s="88">
        <f t="shared" ca="1" si="2"/>
        <v>49.418206707734427</v>
      </c>
      <c r="E16" s="87">
        <f t="shared" ca="1" si="0"/>
        <v>18050</v>
      </c>
      <c r="F16" s="88">
        <f t="shared" ca="1" si="3"/>
        <v>49.422222222222224</v>
      </c>
      <c r="G16" s="82">
        <f t="shared" ca="1" si="4"/>
        <v>49</v>
      </c>
      <c r="I16" s="84" t="s">
        <v>274</v>
      </c>
      <c r="J16" s="83" t="s">
        <v>273</v>
      </c>
      <c r="K16" s="83"/>
      <c r="L16" s="83"/>
      <c r="M16" s="83"/>
    </row>
    <row r="17" spans="1:13">
      <c r="A17" s="46" t="str">
        <f>Účastníci!A17</f>
        <v>Jan</v>
      </c>
      <c r="B17" s="62">
        <f>Účastníci!B17</f>
        <v>34078</v>
      </c>
      <c r="C17" s="87">
        <f t="shared" ca="1" si="1"/>
        <v>12107</v>
      </c>
      <c r="D17" s="88">
        <f t="shared" ca="1" si="2"/>
        <v>33.147159479808352</v>
      </c>
      <c r="E17" s="87">
        <f t="shared" ca="1" si="0"/>
        <v>12107</v>
      </c>
      <c r="F17" s="88">
        <f t="shared" ca="1" si="3"/>
        <v>33.147222222222226</v>
      </c>
      <c r="G17" s="82">
        <f t="shared" ca="1" si="4"/>
        <v>33</v>
      </c>
      <c r="I17" s="84" t="s">
        <v>272</v>
      </c>
      <c r="J17" s="83" t="s">
        <v>271</v>
      </c>
      <c r="K17" s="83"/>
      <c r="L17" s="83"/>
      <c r="M17" s="83"/>
    </row>
    <row r="18" spans="1:13">
      <c r="A18" s="46" t="str">
        <f>Účastníci!A18</f>
        <v>Josef</v>
      </c>
      <c r="B18" s="62">
        <f>Účastníci!B18</f>
        <v>36307</v>
      </c>
      <c r="C18" s="87">
        <f t="shared" ca="1" si="1"/>
        <v>9878</v>
      </c>
      <c r="D18" s="88">
        <f t="shared" ca="1" si="2"/>
        <v>27.044490075290895</v>
      </c>
      <c r="E18" s="87">
        <f t="shared" ca="1" si="0"/>
        <v>9878</v>
      </c>
      <c r="F18" s="88">
        <f t="shared" ca="1" si="3"/>
        <v>27.041666666666668</v>
      </c>
      <c r="G18" s="82">
        <f t="shared" ca="1" si="4"/>
        <v>27</v>
      </c>
    </row>
    <row r="19" spans="1:13">
      <c r="A19" s="46" t="str">
        <f>Účastníci!A19</f>
        <v>Jiří</v>
      </c>
      <c r="B19" s="62">
        <f>Účastníci!B19</f>
        <v>32033</v>
      </c>
      <c r="C19" s="87">
        <f t="shared" ca="1" si="1"/>
        <v>14152</v>
      </c>
      <c r="D19" s="88">
        <f t="shared" ca="1" si="2"/>
        <v>38.7460643394935</v>
      </c>
      <c r="E19" s="87">
        <f t="shared" ca="1" si="0"/>
        <v>14152</v>
      </c>
      <c r="F19" s="88">
        <f t="shared" ca="1" si="3"/>
        <v>38.74722222222222</v>
      </c>
      <c r="G19" s="82">
        <f t="shared" ca="1" si="4"/>
        <v>38</v>
      </c>
      <c r="J19" t="s">
        <v>270</v>
      </c>
      <c r="K19" t="s">
        <v>269</v>
      </c>
      <c r="L19" t="s">
        <v>268</v>
      </c>
    </row>
    <row r="20" spans="1:13">
      <c r="A20" s="46" t="str">
        <f>Účastníci!A20</f>
        <v>Jonáš</v>
      </c>
      <c r="B20" s="62">
        <f>Účastníci!B20</f>
        <v>35512</v>
      </c>
      <c r="C20" s="87">
        <f t="shared" ca="1" si="1"/>
        <v>10673</v>
      </c>
      <c r="D20" s="88">
        <f t="shared" ca="1" si="2"/>
        <v>29.221081451060918</v>
      </c>
      <c r="E20" s="87">
        <f t="shared" ca="1" si="0"/>
        <v>10673</v>
      </c>
      <c r="F20" s="88">
        <f t="shared" ca="1" si="3"/>
        <v>29.219444444444445</v>
      </c>
      <c r="G20" s="82">
        <f t="shared" ca="1" si="4"/>
        <v>29</v>
      </c>
      <c r="J20" s="82">
        <f ca="1">DATEDIF(B20,TODAY(),"y")</f>
        <v>29</v>
      </c>
      <c r="K20" s="82">
        <f ca="1">DATEDIF(B20,TODAY(),"ym")</f>
        <v>2</v>
      </c>
      <c r="L20" s="82">
        <f ca="1">DATEDIF(B20,TODAY(),"md")</f>
        <v>20</v>
      </c>
    </row>
    <row r="21" spans="1:13">
      <c r="A21" s="46" t="str">
        <f>Účastníci!A21</f>
        <v>Klára</v>
      </c>
      <c r="B21" s="62">
        <f>Účastníci!B21</f>
        <v>33806</v>
      </c>
      <c r="C21" s="87">
        <f t="shared" ca="1" si="1"/>
        <v>12379</v>
      </c>
      <c r="D21" s="88">
        <f t="shared" ca="1" si="2"/>
        <v>33.891854893908281</v>
      </c>
      <c r="E21" s="87">
        <f t="shared" ca="1" si="0"/>
        <v>12379</v>
      </c>
      <c r="F21" s="88">
        <f t="shared" ca="1" si="3"/>
        <v>33.891666666666666</v>
      </c>
      <c r="G21" s="82">
        <f t="shared" ca="1" si="4"/>
        <v>33</v>
      </c>
    </row>
    <row r="22" spans="1:13">
      <c r="A22" s="46" t="str">
        <f>Účastníci!A22</f>
        <v>Karel</v>
      </c>
      <c r="B22" s="62">
        <f>Účastníci!B22</f>
        <v>36188</v>
      </c>
      <c r="C22" s="87">
        <f t="shared" ca="1" si="1"/>
        <v>9997</v>
      </c>
      <c r="D22" s="88">
        <f t="shared" ca="1" si="2"/>
        <v>27.370294318959616</v>
      </c>
      <c r="E22" s="87">
        <f t="shared" ca="1" si="0"/>
        <v>9997</v>
      </c>
      <c r="F22" s="88">
        <f t="shared" ca="1" si="3"/>
        <v>27.372222222222224</v>
      </c>
      <c r="G22" s="82">
        <f t="shared" ca="1" si="4"/>
        <v>27</v>
      </c>
    </row>
    <row r="23" spans="1:13">
      <c r="A23" s="46" t="str">
        <f>Účastníci!A23</f>
        <v>Karolína</v>
      </c>
      <c r="B23" s="62">
        <f>Účastníci!B23</f>
        <v>36348</v>
      </c>
      <c r="C23" s="87">
        <f t="shared" ca="1" si="1"/>
        <v>9837</v>
      </c>
      <c r="D23" s="88">
        <f t="shared" ca="1" si="2"/>
        <v>26.932238193018481</v>
      </c>
      <c r="E23" s="87">
        <f t="shared" ca="1" si="0"/>
        <v>9837</v>
      </c>
      <c r="F23" s="88">
        <f t="shared" ca="1" si="3"/>
        <v>26.930555555555557</v>
      </c>
      <c r="G23" s="82">
        <f t="shared" ca="1" si="4"/>
        <v>26</v>
      </c>
      <c r="J23" t="s">
        <v>297</v>
      </c>
      <c r="K23" t="s">
        <v>298</v>
      </c>
      <c r="L23" t="s">
        <v>299</v>
      </c>
      <c r="M23" t="s">
        <v>300</v>
      </c>
    </row>
    <row r="24" spans="1:13">
      <c r="A24" s="46" t="str">
        <f>Účastníci!A24</f>
        <v>Kryštof</v>
      </c>
      <c r="B24" s="62">
        <f>Účastníci!B24</f>
        <v>33743</v>
      </c>
      <c r="C24" s="87">
        <f t="shared" ca="1" si="1"/>
        <v>12442</v>
      </c>
      <c r="D24" s="88">
        <f t="shared" ca="1" si="2"/>
        <v>34.064339493497606</v>
      </c>
      <c r="E24" s="87">
        <f t="shared" ca="1" si="0"/>
        <v>12442</v>
      </c>
      <c r="F24" s="88">
        <f t="shared" ca="1" si="3"/>
        <v>34.06388888888889</v>
      </c>
      <c r="G24" s="82">
        <f t="shared" ca="1" si="4"/>
        <v>34</v>
      </c>
      <c r="J24" t="s">
        <v>301</v>
      </c>
      <c r="K24" s="89">
        <v>0.2951388888888889</v>
      </c>
      <c r="L24" s="89">
        <v>0.68055555555555547</v>
      </c>
      <c r="M24" s="89">
        <f>L24-K24</f>
        <v>0.38541666666666657</v>
      </c>
    </row>
    <row r="25" spans="1:13">
      <c r="A25" s="46" t="str">
        <f>Účastníci!A25</f>
        <v>Ladislav</v>
      </c>
      <c r="B25" s="62">
        <f>Účastníci!B25</f>
        <v>35545</v>
      </c>
      <c r="C25" s="87">
        <f t="shared" ca="1" si="1"/>
        <v>10640</v>
      </c>
      <c r="D25" s="88">
        <f t="shared" ca="1" si="2"/>
        <v>29.130732375085557</v>
      </c>
      <c r="E25" s="87">
        <f t="shared" ca="1" si="0"/>
        <v>10640</v>
      </c>
      <c r="F25" s="88">
        <f t="shared" ca="1" si="3"/>
        <v>29.130555555555556</v>
      </c>
      <c r="G25" s="82">
        <f t="shared" ca="1" si="4"/>
        <v>29</v>
      </c>
      <c r="J25" t="s">
        <v>302</v>
      </c>
      <c r="K25" s="89">
        <v>0.28194444444444444</v>
      </c>
      <c r="L25" s="89">
        <v>0.66805555555555562</v>
      </c>
      <c r="M25" s="89">
        <f t="shared" ref="M25:M28" si="5">L25-K25</f>
        <v>0.38611111111111118</v>
      </c>
    </row>
    <row r="26" spans="1:13">
      <c r="A26" s="46" t="str">
        <f>Účastníci!A26</f>
        <v>Lucie</v>
      </c>
      <c r="B26" s="62">
        <f>Účastníci!B26</f>
        <v>32149</v>
      </c>
      <c r="C26" s="87">
        <f t="shared" ca="1" si="1"/>
        <v>14036</v>
      </c>
      <c r="D26" s="88">
        <f t="shared" ca="1" si="2"/>
        <v>38.428473648186177</v>
      </c>
      <c r="E26" s="87">
        <f t="shared" ca="1" si="0"/>
        <v>14036</v>
      </c>
      <c r="F26" s="88">
        <f t="shared" ca="1" si="3"/>
        <v>38.430555555555557</v>
      </c>
      <c r="G26" s="82">
        <f t="shared" ca="1" si="4"/>
        <v>38</v>
      </c>
      <c r="J26" t="s">
        <v>303</v>
      </c>
      <c r="K26" s="89">
        <v>0.28472222222222221</v>
      </c>
      <c r="L26" s="89">
        <v>0.69791666666666663</v>
      </c>
      <c r="M26" s="89">
        <f t="shared" si="5"/>
        <v>0.41319444444444442</v>
      </c>
    </row>
    <row r="27" spans="1:13">
      <c r="A27" s="46" t="str">
        <f>Účastníci!A27</f>
        <v>Lukáš</v>
      </c>
      <c r="B27" s="62">
        <f>Účastníci!B27</f>
        <v>36237</v>
      </c>
      <c r="C27" s="87">
        <f t="shared" ca="1" si="1"/>
        <v>9948</v>
      </c>
      <c r="D27" s="88">
        <f t="shared" ca="1" si="2"/>
        <v>27.236139630390145</v>
      </c>
      <c r="E27" s="87">
        <f t="shared" ca="1" si="0"/>
        <v>9948</v>
      </c>
      <c r="F27" s="88">
        <f t="shared" ca="1" si="3"/>
        <v>27.233333333333334</v>
      </c>
      <c r="G27" s="82">
        <f t="shared" ca="1" si="4"/>
        <v>27</v>
      </c>
      <c r="J27" t="s">
        <v>304</v>
      </c>
      <c r="K27" s="89"/>
      <c r="L27" s="89"/>
      <c r="M27" s="89">
        <f t="shared" si="5"/>
        <v>0</v>
      </c>
    </row>
    <row r="28" spans="1:13">
      <c r="A28" s="46" t="str">
        <f>Účastníci!A28</f>
        <v>Linda</v>
      </c>
      <c r="B28" s="62">
        <f>Účastníci!B28</f>
        <v>35786</v>
      </c>
      <c r="C28" s="87">
        <f t="shared" ca="1" si="1"/>
        <v>10399</v>
      </c>
      <c r="D28" s="88">
        <f t="shared" ca="1" si="2"/>
        <v>28.470910335386723</v>
      </c>
      <c r="E28" s="87">
        <f t="shared" ca="1" si="0"/>
        <v>10399</v>
      </c>
      <c r="F28" s="88">
        <f t="shared" ca="1" si="3"/>
        <v>28.472222222222221</v>
      </c>
      <c r="G28" s="82">
        <f t="shared" ca="1" si="4"/>
        <v>28</v>
      </c>
      <c r="J28" t="s">
        <v>305</v>
      </c>
      <c r="K28" s="89"/>
      <c r="L28" s="89"/>
      <c r="M28" s="89">
        <f t="shared" si="5"/>
        <v>0</v>
      </c>
    </row>
    <row r="29" spans="1:13">
      <c r="A29" s="46" t="str">
        <f>Účastníci!A29</f>
        <v>Marie</v>
      </c>
      <c r="B29" s="62">
        <f>Účastníci!B29</f>
        <v>34997</v>
      </c>
      <c r="C29" s="87">
        <f t="shared" ca="1" si="1"/>
        <v>11188</v>
      </c>
      <c r="D29" s="88">
        <f t="shared" ca="1" si="2"/>
        <v>30.631074606433948</v>
      </c>
      <c r="E29" s="87">
        <f t="shared" ca="1" si="0"/>
        <v>11188</v>
      </c>
      <c r="F29" s="88">
        <f t="shared" ca="1" si="3"/>
        <v>30.630555555555556</v>
      </c>
      <c r="G29" s="82">
        <f t="shared" ca="1" si="4"/>
        <v>30</v>
      </c>
      <c r="L29" t="s">
        <v>306</v>
      </c>
      <c r="M29" s="90">
        <f>SUM(M24:M28)</f>
        <v>1.1847222222222222</v>
      </c>
    </row>
    <row r="30" spans="1:13">
      <c r="A30" s="46" t="str">
        <f>Účastníci!A30</f>
        <v>Martin</v>
      </c>
      <c r="B30" s="62">
        <f>Účastníci!B30</f>
        <v>29440</v>
      </c>
      <c r="C30" s="87">
        <f t="shared" ca="1" si="1"/>
        <v>16745</v>
      </c>
      <c r="D30" s="88">
        <f t="shared" ca="1" si="2"/>
        <v>45.845311430527033</v>
      </c>
      <c r="E30" s="87">
        <f t="shared" ca="1" si="0"/>
        <v>16745</v>
      </c>
      <c r="F30" s="88">
        <f t="shared" ca="1" si="3"/>
        <v>45.847222222222221</v>
      </c>
      <c r="G30" s="82">
        <f t="shared" ca="1" si="4"/>
        <v>45</v>
      </c>
    </row>
    <row r="31" spans="1:13">
      <c r="A31" s="46" t="str">
        <f>Účastníci!A31</f>
        <v>Milan</v>
      </c>
      <c r="B31" s="62">
        <f>Účastníci!B31</f>
        <v>33376</v>
      </c>
      <c r="C31" s="87">
        <f t="shared" ca="1" si="1"/>
        <v>12809</v>
      </c>
      <c r="D31" s="88">
        <f t="shared" ca="1" si="2"/>
        <v>35.069130732375086</v>
      </c>
      <c r="E31" s="87">
        <f t="shared" ca="1" si="0"/>
        <v>12809</v>
      </c>
      <c r="F31" s="88">
        <f t="shared" ca="1" si="3"/>
        <v>35.06666666666667</v>
      </c>
      <c r="G31" s="82">
        <f t="shared" ca="1" si="4"/>
        <v>35</v>
      </c>
    </row>
    <row r="32" spans="1:13">
      <c r="A32" s="46" t="str">
        <f>Účastníci!A32</f>
        <v>Martin</v>
      </c>
      <c r="B32" s="62">
        <f>Účastníci!B32</f>
        <v>33987</v>
      </c>
      <c r="C32" s="87">
        <f t="shared" ca="1" si="1"/>
        <v>12198</v>
      </c>
      <c r="D32" s="88">
        <f t="shared" ca="1" si="2"/>
        <v>33.396303901437371</v>
      </c>
      <c r="E32" s="87">
        <f t="shared" ca="1" si="0"/>
        <v>12198</v>
      </c>
      <c r="F32" s="88">
        <f t="shared" ca="1" si="3"/>
        <v>33.4</v>
      </c>
      <c r="G32" s="82">
        <f t="shared" ca="1" si="4"/>
        <v>33</v>
      </c>
    </row>
    <row r="33" spans="1:7">
      <c r="A33" s="46" t="str">
        <f>Účastníci!A33</f>
        <v>Martina</v>
      </c>
      <c r="B33" s="62">
        <f>Účastníci!B33</f>
        <v>33512</v>
      </c>
      <c r="C33" s="87">
        <f t="shared" ca="1" si="1"/>
        <v>12673</v>
      </c>
      <c r="D33" s="88">
        <f t="shared" ca="1" si="2"/>
        <v>34.696783025325118</v>
      </c>
      <c r="E33" s="87">
        <f t="shared" ca="1" si="0"/>
        <v>12673</v>
      </c>
      <c r="F33" s="88">
        <f t="shared" ca="1" si="3"/>
        <v>34.697222222222223</v>
      </c>
      <c r="G33" s="82">
        <f t="shared" ca="1" si="4"/>
        <v>34</v>
      </c>
    </row>
    <row r="34" spans="1:7">
      <c r="A34" s="46" t="str">
        <f>Účastníci!A34</f>
        <v>Matěj</v>
      </c>
      <c r="B34" s="62">
        <f>Účastníci!B34</f>
        <v>36360</v>
      </c>
      <c r="C34" s="87">
        <f t="shared" ca="1" si="1"/>
        <v>9825</v>
      </c>
      <c r="D34" s="88">
        <f t="shared" ca="1" si="2"/>
        <v>26.899383983572896</v>
      </c>
      <c r="E34" s="87">
        <f t="shared" ca="1" si="0"/>
        <v>9825</v>
      </c>
      <c r="F34" s="88">
        <f t="shared" ca="1" si="3"/>
        <v>26.897222222222222</v>
      </c>
      <c r="G34" s="82">
        <f t="shared" ca="1" si="4"/>
        <v>26</v>
      </c>
    </row>
    <row r="35" spans="1:7">
      <c r="A35" s="46" t="str">
        <f>Účastníci!A35</f>
        <v>Michaela</v>
      </c>
      <c r="B35" s="62">
        <f>Účastníci!B35</f>
        <v>35708</v>
      </c>
      <c r="C35" s="87">
        <f t="shared" ca="1" si="1"/>
        <v>10477</v>
      </c>
      <c r="D35" s="88">
        <f t="shared" ca="1" si="2"/>
        <v>28.684462696783026</v>
      </c>
      <c r="E35" s="87">
        <f t="shared" ref="E35:E56" ca="1" si="6">TODAY()-narozeniny</f>
        <v>10477</v>
      </c>
      <c r="F35" s="88">
        <f t="shared" ca="1" si="3"/>
        <v>28.68611111111111</v>
      </c>
      <c r="G35" s="82">
        <f t="shared" ca="1" si="4"/>
        <v>28</v>
      </c>
    </row>
    <row r="36" spans="1:7">
      <c r="A36" s="46" t="str">
        <f>Účastníci!A36</f>
        <v>Michal</v>
      </c>
      <c r="B36" s="62">
        <f>Účastníci!B36</f>
        <v>33639</v>
      </c>
      <c r="C36" s="87">
        <f t="shared" ca="1" si="1"/>
        <v>12546</v>
      </c>
      <c r="D36" s="88">
        <f t="shared" ca="1" si="2"/>
        <v>34.349075975359341</v>
      </c>
      <c r="E36" s="87">
        <f t="shared" ca="1" si="6"/>
        <v>12546</v>
      </c>
      <c r="F36" s="88">
        <f t="shared" ca="1" si="3"/>
        <v>34.352777777777774</v>
      </c>
      <c r="G36" s="82">
        <f t="shared" ca="1" si="4"/>
        <v>34</v>
      </c>
    </row>
    <row r="37" spans="1:7">
      <c r="A37" s="46" t="str">
        <f>Účastníci!A37</f>
        <v>Norbert</v>
      </c>
      <c r="B37" s="62">
        <f>Účastníci!B37</f>
        <v>33713</v>
      </c>
      <c r="C37" s="87">
        <f t="shared" ca="1" si="1"/>
        <v>12472</v>
      </c>
      <c r="D37" s="88">
        <f t="shared" ca="1" si="2"/>
        <v>34.14647501711157</v>
      </c>
      <c r="E37" s="87">
        <f t="shared" ca="1" si="6"/>
        <v>12472</v>
      </c>
      <c r="F37" s="88">
        <f t="shared" ca="1" si="3"/>
        <v>34.147222222222226</v>
      </c>
      <c r="G37" s="82">
        <f t="shared" ca="1" si="4"/>
        <v>34</v>
      </c>
    </row>
    <row r="38" spans="1:7">
      <c r="A38" s="46" t="str">
        <f>Účastníci!A38</f>
        <v>Nina</v>
      </c>
      <c r="B38" s="62">
        <f>Účastníci!B38</f>
        <v>36078</v>
      </c>
      <c r="C38" s="87">
        <f t="shared" ca="1" si="1"/>
        <v>10107</v>
      </c>
      <c r="D38" s="88">
        <f t="shared" ca="1" si="2"/>
        <v>27.671457905544148</v>
      </c>
      <c r="E38" s="87">
        <f t="shared" ca="1" si="6"/>
        <v>10107</v>
      </c>
      <c r="F38" s="88">
        <f t="shared" ca="1" si="3"/>
        <v>27.672222222222221</v>
      </c>
      <c r="G38" s="82">
        <f t="shared" ca="1" si="4"/>
        <v>27</v>
      </c>
    </row>
    <row r="39" spans="1:7">
      <c r="A39" s="46" t="str">
        <f>Účastníci!A39</f>
        <v>Natálie</v>
      </c>
      <c r="B39" s="62">
        <f>Účastníci!B39</f>
        <v>30298</v>
      </c>
      <c r="C39" s="87">
        <f t="shared" ca="1" si="1"/>
        <v>15887</v>
      </c>
      <c r="D39" s="88">
        <f t="shared" ca="1" si="2"/>
        <v>43.496235455167692</v>
      </c>
      <c r="E39" s="87">
        <f t="shared" ca="1" si="6"/>
        <v>15887</v>
      </c>
      <c r="F39" s="88">
        <f t="shared" ca="1" si="3"/>
        <v>43.49722222222222</v>
      </c>
      <c r="G39" s="82">
        <f t="shared" ca="1" si="4"/>
        <v>43</v>
      </c>
    </row>
    <row r="40" spans="1:7">
      <c r="A40" s="46" t="str">
        <f>Účastníci!A40</f>
        <v>Oldřich</v>
      </c>
      <c r="B40" s="62">
        <f>Účastníci!B40</f>
        <v>33235</v>
      </c>
      <c r="C40" s="87">
        <f t="shared" ca="1" si="1"/>
        <v>12950</v>
      </c>
      <c r="D40" s="88">
        <f t="shared" ca="1" si="2"/>
        <v>35.455167693360714</v>
      </c>
      <c r="E40" s="87">
        <f t="shared" ca="1" si="6"/>
        <v>12950</v>
      </c>
      <c r="F40" s="88">
        <f t="shared" ca="1" si="3"/>
        <v>35.455555555555556</v>
      </c>
      <c r="G40" s="82">
        <f t="shared" ca="1" si="4"/>
        <v>35</v>
      </c>
    </row>
    <row r="41" spans="1:7">
      <c r="A41" s="46" t="str">
        <f>Účastníci!A41</f>
        <v>Ondrej</v>
      </c>
      <c r="B41" s="62">
        <f>Účastníci!B41</f>
        <v>34984</v>
      </c>
      <c r="C41" s="87">
        <f t="shared" ca="1" si="1"/>
        <v>11201</v>
      </c>
      <c r="D41" s="88">
        <f t="shared" ca="1" si="2"/>
        <v>30.666666666666668</v>
      </c>
      <c r="E41" s="87">
        <f t="shared" ca="1" si="6"/>
        <v>11201</v>
      </c>
      <c r="F41" s="88">
        <f t="shared" ca="1" si="3"/>
        <v>30.666666666666668</v>
      </c>
      <c r="G41" s="82">
        <f t="shared" ca="1" si="4"/>
        <v>30</v>
      </c>
    </row>
    <row r="42" spans="1:7">
      <c r="A42" s="46" t="str">
        <f>Účastníci!A42</f>
        <v>Patrik</v>
      </c>
      <c r="B42" s="62">
        <f>Účastníci!B42</f>
        <v>36536</v>
      </c>
      <c r="C42" s="87">
        <f t="shared" ca="1" si="1"/>
        <v>9649</v>
      </c>
      <c r="D42" s="88">
        <f t="shared" ca="1" si="2"/>
        <v>26.417522245037645</v>
      </c>
      <c r="E42" s="87">
        <f t="shared" ca="1" si="6"/>
        <v>9649</v>
      </c>
      <c r="F42" s="88">
        <f t="shared" ca="1" si="3"/>
        <v>26.419444444444444</v>
      </c>
      <c r="G42" s="82">
        <f t="shared" ca="1" si="4"/>
        <v>26</v>
      </c>
    </row>
    <row r="43" spans="1:7">
      <c r="A43" s="46" t="str">
        <f>Účastníci!A43</f>
        <v>Pavel</v>
      </c>
      <c r="B43" s="62">
        <f>Účastníci!B43</f>
        <v>35404</v>
      </c>
      <c r="C43" s="87">
        <f t="shared" ca="1" si="1"/>
        <v>10781</v>
      </c>
      <c r="D43" s="88">
        <f t="shared" ca="1" si="2"/>
        <v>29.516769336071185</v>
      </c>
      <c r="E43" s="87">
        <f t="shared" ca="1" si="6"/>
        <v>10781</v>
      </c>
      <c r="F43" s="88">
        <f t="shared" ca="1" si="3"/>
        <v>29.519444444444446</v>
      </c>
      <c r="G43" s="82">
        <f t="shared" ca="1" si="4"/>
        <v>29</v>
      </c>
    </row>
    <row r="44" spans="1:7">
      <c r="A44" s="46" t="str">
        <f>Účastníci!A44</f>
        <v>Pavla</v>
      </c>
      <c r="B44" s="62">
        <f>Účastníci!B44</f>
        <v>31197</v>
      </c>
      <c r="C44" s="87">
        <f t="shared" ca="1" si="1"/>
        <v>14988</v>
      </c>
      <c r="D44" s="88">
        <f t="shared" ca="1" si="2"/>
        <v>41.034907597535934</v>
      </c>
      <c r="E44" s="87">
        <f t="shared" ca="1" si="6"/>
        <v>14988</v>
      </c>
      <c r="F44" s="88">
        <f t="shared" ca="1" si="3"/>
        <v>41.033333333333331</v>
      </c>
      <c r="G44" s="82">
        <f t="shared" ca="1" si="4"/>
        <v>41</v>
      </c>
    </row>
    <row r="45" spans="1:7">
      <c r="A45" s="46" t="str">
        <f>Účastníci!A45</f>
        <v>Petr</v>
      </c>
      <c r="B45" s="62">
        <f>Účastníci!B45</f>
        <v>33444</v>
      </c>
      <c r="C45" s="87">
        <f t="shared" ca="1" si="1"/>
        <v>12741</v>
      </c>
      <c r="D45" s="88">
        <f t="shared" ca="1" si="2"/>
        <v>34.882956878850102</v>
      </c>
      <c r="E45" s="87">
        <f t="shared" ca="1" si="6"/>
        <v>12741</v>
      </c>
      <c r="F45" s="88">
        <f t="shared" ca="1" si="3"/>
        <v>34.880555555555553</v>
      </c>
      <c r="G45" s="82">
        <f t="shared" ca="1" si="4"/>
        <v>34</v>
      </c>
    </row>
    <row r="46" spans="1:7">
      <c r="A46" s="46" t="str">
        <f>Účastníci!A46</f>
        <v>Petra</v>
      </c>
      <c r="B46" s="62">
        <f>Účastníci!B46</f>
        <v>36372</v>
      </c>
      <c r="C46" s="87">
        <f t="shared" ca="1" si="1"/>
        <v>9813</v>
      </c>
      <c r="D46" s="88">
        <f t="shared" ca="1" si="2"/>
        <v>26.866529774127311</v>
      </c>
      <c r="E46" s="87">
        <f t="shared" ca="1" si="6"/>
        <v>9813</v>
      </c>
      <c r="F46" s="88">
        <f t="shared" ca="1" si="3"/>
        <v>26.866666666666667</v>
      </c>
      <c r="G46" s="82">
        <f t="shared" ca="1" si="4"/>
        <v>26</v>
      </c>
    </row>
    <row r="47" spans="1:7">
      <c r="A47" s="46" t="str">
        <f>Účastníci!A47</f>
        <v>Radka</v>
      </c>
      <c r="B47" s="62">
        <f>Účastníci!B47</f>
        <v>31829</v>
      </c>
      <c r="C47" s="87">
        <f t="shared" ca="1" si="1"/>
        <v>14356</v>
      </c>
      <c r="D47" s="88">
        <f t="shared" ca="1" si="2"/>
        <v>39.304585900068446</v>
      </c>
      <c r="E47" s="87">
        <f t="shared" ca="1" si="6"/>
        <v>14356</v>
      </c>
      <c r="F47" s="88">
        <f t="shared" ca="1" si="3"/>
        <v>39.30833333333333</v>
      </c>
      <c r="G47" s="82">
        <f t="shared" ca="1" si="4"/>
        <v>39</v>
      </c>
    </row>
    <row r="48" spans="1:7">
      <c r="A48" s="46" t="str">
        <f>Účastníci!A48</f>
        <v>Simona</v>
      </c>
      <c r="B48" s="62">
        <f>Účastníci!B48</f>
        <v>36255</v>
      </c>
      <c r="C48" s="87">
        <f t="shared" ca="1" si="1"/>
        <v>9930</v>
      </c>
      <c r="D48" s="88">
        <f t="shared" ca="1" si="2"/>
        <v>27.186858316221766</v>
      </c>
      <c r="E48" s="87">
        <f t="shared" ca="1" si="6"/>
        <v>9930</v>
      </c>
      <c r="F48" s="88">
        <f t="shared" ca="1" si="3"/>
        <v>27.18611111111111</v>
      </c>
      <c r="G48" s="82">
        <f t="shared" ca="1" si="4"/>
        <v>27</v>
      </c>
    </row>
    <row r="49" spans="1:7">
      <c r="A49" s="46" t="str">
        <f>Účastníci!A49</f>
        <v>Stanislav</v>
      </c>
      <c r="B49" s="62">
        <f>Účastníci!B49</f>
        <v>33689</v>
      </c>
      <c r="C49" s="87">
        <f t="shared" ca="1" si="1"/>
        <v>12496</v>
      </c>
      <c r="D49" s="88">
        <f t="shared" ca="1" si="2"/>
        <v>34.212183436002739</v>
      </c>
      <c r="E49" s="87">
        <f t="shared" ca="1" si="6"/>
        <v>12496</v>
      </c>
      <c r="F49" s="88">
        <f t="shared" ca="1" si="3"/>
        <v>34.211111111111109</v>
      </c>
      <c r="G49" s="82">
        <f t="shared" ca="1" si="4"/>
        <v>34</v>
      </c>
    </row>
    <row r="50" spans="1:7">
      <c r="A50" s="46" t="str">
        <f>Účastníci!A50</f>
        <v>Šimon</v>
      </c>
      <c r="B50" s="62">
        <f>Účastníci!B50</f>
        <v>32307</v>
      </c>
      <c r="C50" s="87">
        <f t="shared" ca="1" si="1"/>
        <v>13878</v>
      </c>
      <c r="D50" s="88">
        <f t="shared" ca="1" si="2"/>
        <v>37.995893223819301</v>
      </c>
      <c r="E50" s="87">
        <f t="shared" ca="1" si="6"/>
        <v>13878</v>
      </c>
      <c r="F50" s="88">
        <f t="shared" ca="1" si="3"/>
        <v>37.99722222222222</v>
      </c>
      <c r="G50" s="82">
        <f t="shared" ca="1" si="4"/>
        <v>37</v>
      </c>
    </row>
    <row r="51" spans="1:7">
      <c r="A51" s="46" t="str">
        <f>Účastníci!A51</f>
        <v>Tereza</v>
      </c>
      <c r="B51" s="62">
        <f>Účastníci!B51</f>
        <v>36724</v>
      </c>
      <c r="C51" s="87">
        <f t="shared" ca="1" si="1"/>
        <v>9461</v>
      </c>
      <c r="D51" s="88">
        <f t="shared" ca="1" si="2"/>
        <v>25.902806297056809</v>
      </c>
      <c r="E51" s="87">
        <f t="shared" ca="1" si="6"/>
        <v>9461</v>
      </c>
      <c r="F51" s="88">
        <f t="shared" ca="1" si="3"/>
        <v>25.902777777777779</v>
      </c>
      <c r="G51" s="82">
        <f t="shared" ca="1" si="4"/>
        <v>25</v>
      </c>
    </row>
    <row r="52" spans="1:7">
      <c r="A52" s="46" t="str">
        <f>Účastníci!A52</f>
        <v>Tomáš</v>
      </c>
      <c r="B52" s="62">
        <f>Účastníci!B52</f>
        <v>31378</v>
      </c>
      <c r="C52" s="87">
        <f t="shared" ca="1" si="1"/>
        <v>14807</v>
      </c>
      <c r="D52" s="88">
        <f t="shared" ca="1" si="2"/>
        <v>40.539356605065024</v>
      </c>
      <c r="E52" s="87">
        <f t="shared" ca="1" si="6"/>
        <v>14807</v>
      </c>
      <c r="F52" s="88">
        <f t="shared" ca="1" si="3"/>
        <v>40.541666666666664</v>
      </c>
      <c r="G52" s="82">
        <f t="shared" ca="1" si="4"/>
        <v>40</v>
      </c>
    </row>
    <row r="53" spans="1:7">
      <c r="A53" s="46" t="str">
        <f>Účastníci!A53</f>
        <v>Veronika</v>
      </c>
      <c r="B53" s="62">
        <f>Účastníci!B53</f>
        <v>35498</v>
      </c>
      <c r="C53" s="87">
        <f t="shared" ca="1" si="1"/>
        <v>10687</v>
      </c>
      <c r="D53" s="88">
        <f t="shared" ca="1" si="2"/>
        <v>29.259411362080765</v>
      </c>
      <c r="E53" s="87">
        <f t="shared" ca="1" si="6"/>
        <v>10687</v>
      </c>
      <c r="F53" s="88">
        <f t="shared" ca="1" si="3"/>
        <v>29.258333333333333</v>
      </c>
      <c r="G53" s="82">
        <f t="shared" ca="1" si="4"/>
        <v>29</v>
      </c>
    </row>
    <row r="54" spans="1:7">
      <c r="A54" s="46" t="str">
        <f>Účastníci!A54</f>
        <v>Vendula</v>
      </c>
      <c r="B54" s="62">
        <f>Účastníci!B54</f>
        <v>33530</v>
      </c>
      <c r="C54" s="87">
        <f t="shared" ca="1" si="1"/>
        <v>12655</v>
      </c>
      <c r="D54" s="88">
        <f t="shared" ca="1" si="2"/>
        <v>34.647501711156742</v>
      </c>
      <c r="E54" s="87">
        <f t="shared" ca="1" si="6"/>
        <v>12655</v>
      </c>
      <c r="F54" s="88">
        <f t="shared" ca="1" si="3"/>
        <v>34.647222222222226</v>
      </c>
      <c r="G54" s="82">
        <f t="shared" ca="1" si="4"/>
        <v>34</v>
      </c>
    </row>
    <row r="55" spans="1:7">
      <c r="A55" s="46" t="str">
        <f>Účastníci!A55</f>
        <v>Vojtěch</v>
      </c>
      <c r="B55" s="62">
        <f>Účastníci!B55</f>
        <v>34444</v>
      </c>
      <c r="C55" s="87">
        <f t="shared" ca="1" si="1"/>
        <v>11741</v>
      </c>
      <c r="D55" s="88">
        <f t="shared" ca="1" si="2"/>
        <v>32.145106091717999</v>
      </c>
      <c r="E55" s="87">
        <f t="shared" ca="1" si="6"/>
        <v>11741</v>
      </c>
      <c r="F55" s="88">
        <f t="shared" ca="1" si="3"/>
        <v>32.144444444444446</v>
      </c>
      <c r="G55" s="82">
        <f t="shared" ca="1" si="4"/>
        <v>32</v>
      </c>
    </row>
    <row r="56" spans="1:7">
      <c r="A56" s="46" t="str">
        <f>Účastníci!A56</f>
        <v>Zdeněk</v>
      </c>
      <c r="B56" s="62">
        <f>Účastníci!B56</f>
        <v>35611</v>
      </c>
      <c r="C56" s="87">
        <f t="shared" ca="1" si="1"/>
        <v>10574</v>
      </c>
      <c r="D56" s="88">
        <f t="shared" ca="1" si="2"/>
        <v>28.950034223134839</v>
      </c>
      <c r="E56" s="87">
        <f t="shared" ca="1" si="6"/>
        <v>10574</v>
      </c>
      <c r="F56" s="88">
        <f t="shared" ca="1" si="3"/>
        <v>28.95</v>
      </c>
      <c r="G56" s="82">
        <f t="shared" ca="1" si="4"/>
        <v>28</v>
      </c>
    </row>
  </sheetData>
  <pageMargins left="0.7" right="0.7" top="0.78740157499999996" bottom="0.78740157499999996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58FA5-8B2F-45A9-AB0E-B8E723621949}">
  <dimension ref="B2:H14"/>
  <sheetViews>
    <sheetView zoomScale="220" zoomScaleNormal="220" workbookViewId="0">
      <selection activeCell="D10" sqref="D10"/>
    </sheetView>
  </sheetViews>
  <sheetFormatPr defaultRowHeight="15"/>
  <cols>
    <col min="1" max="1" width="4.7109375" customWidth="1"/>
    <col min="2" max="2" width="14.5703125" bestFit="1" customWidth="1"/>
    <col min="3" max="3" width="16.140625" bestFit="1" customWidth="1"/>
    <col min="4" max="4" width="18.28515625" customWidth="1"/>
    <col min="5" max="5" width="11.5703125" customWidth="1"/>
  </cols>
  <sheetData>
    <row r="2" spans="2:8" ht="15.75">
      <c r="B2" s="125" t="s">
        <v>330</v>
      </c>
      <c r="C2" s="126"/>
      <c r="D2" s="126"/>
      <c r="E2" s="126"/>
    </row>
    <row r="3" spans="2:8">
      <c r="B3" s="127" t="s">
        <v>199</v>
      </c>
      <c r="C3" s="127" t="s">
        <v>264</v>
      </c>
      <c r="D3" s="127" t="s">
        <v>329</v>
      </c>
      <c r="E3" s="127" t="s">
        <v>197</v>
      </c>
    </row>
    <row r="4" spans="2:8">
      <c r="B4" s="123" t="s">
        <v>328</v>
      </c>
      <c r="C4" s="123" t="s">
        <v>327</v>
      </c>
      <c r="D4" s="123">
        <v>6308231234</v>
      </c>
      <c r="E4" s="123" t="str">
        <f>IF(MID(D4,3,1)*1&gt;4,"žena","muž")</f>
        <v>muž</v>
      </c>
      <c r="G4">
        <f>MID(D4,3,1)*1</f>
        <v>0</v>
      </c>
      <c r="H4" t="str">
        <f>IF(MID(D4,3,1)*1&gt;4,"žena","muž")</f>
        <v>muž</v>
      </c>
    </row>
    <row r="5" spans="2:8">
      <c r="B5" s="122" t="s">
        <v>326</v>
      </c>
      <c r="C5" s="122" t="s">
        <v>325</v>
      </c>
      <c r="D5" s="122">
        <v>7158235678</v>
      </c>
      <c r="E5" s="122" t="str">
        <f t="shared" ref="E5:E14" si="0">IF(MID(D5,3,1)*1&gt;4,"žena","muž")</f>
        <v>žena</v>
      </c>
      <c r="G5">
        <f>MID(D5,3,1)+0</f>
        <v>5</v>
      </c>
      <c r="H5" t="str">
        <f t="shared" ref="H5:H14" si="1">IF(G5&gt;4,"žena","muž")</f>
        <v>žena</v>
      </c>
    </row>
    <row r="6" spans="2:8">
      <c r="B6" s="123" t="s">
        <v>324</v>
      </c>
      <c r="C6" s="123" t="s">
        <v>323</v>
      </c>
      <c r="D6" s="123">
        <v>6352149123</v>
      </c>
      <c r="E6" s="123" t="str">
        <f t="shared" si="0"/>
        <v>žena</v>
      </c>
      <c r="G6">
        <f t="shared" ref="G6:G14" si="2">MID(D6,3,1)+0</f>
        <v>5</v>
      </c>
      <c r="H6" t="str">
        <f t="shared" si="1"/>
        <v>žena</v>
      </c>
    </row>
    <row r="7" spans="2:8">
      <c r="B7" s="122" t="s">
        <v>322</v>
      </c>
      <c r="C7" s="122" t="s">
        <v>321</v>
      </c>
      <c r="D7" s="122">
        <v>9760134567</v>
      </c>
      <c r="E7" s="122" t="str">
        <f t="shared" si="0"/>
        <v>žena</v>
      </c>
      <c r="G7">
        <f t="shared" si="2"/>
        <v>6</v>
      </c>
      <c r="H7" t="str">
        <f t="shared" si="1"/>
        <v>žena</v>
      </c>
    </row>
    <row r="8" spans="2:8">
      <c r="B8" s="123" t="s">
        <v>320</v>
      </c>
      <c r="C8" s="123" t="s">
        <v>319</v>
      </c>
      <c r="D8" s="123">
        <v>8660288912</v>
      </c>
      <c r="E8" s="123" t="str">
        <f t="shared" si="0"/>
        <v>žena</v>
      </c>
      <c r="G8">
        <f t="shared" si="2"/>
        <v>6</v>
      </c>
      <c r="H8" t="str">
        <f t="shared" si="1"/>
        <v>žena</v>
      </c>
    </row>
    <row r="9" spans="2:8">
      <c r="B9" s="122" t="s">
        <v>318</v>
      </c>
      <c r="C9" s="122" t="s">
        <v>317</v>
      </c>
      <c r="D9" s="122">
        <v>6012093456</v>
      </c>
      <c r="E9" s="122" t="str">
        <f t="shared" si="0"/>
        <v>muž</v>
      </c>
      <c r="G9">
        <f t="shared" si="2"/>
        <v>1</v>
      </c>
      <c r="H9" t="str">
        <f t="shared" si="1"/>
        <v>muž</v>
      </c>
    </row>
    <row r="10" spans="2:8">
      <c r="B10" s="123" t="s">
        <v>316</v>
      </c>
      <c r="C10" s="123" t="s">
        <v>315</v>
      </c>
      <c r="D10" s="123">
        <v>8855127891</v>
      </c>
      <c r="E10" s="123" t="str">
        <f t="shared" si="0"/>
        <v>žena</v>
      </c>
      <c r="G10">
        <f t="shared" si="2"/>
        <v>5</v>
      </c>
      <c r="H10" t="str">
        <f t="shared" si="1"/>
        <v>žena</v>
      </c>
    </row>
    <row r="11" spans="2:8">
      <c r="B11" s="122" t="s">
        <v>314</v>
      </c>
      <c r="C11" s="122" t="s">
        <v>313</v>
      </c>
      <c r="D11" s="122">
        <v>7604042345</v>
      </c>
      <c r="E11" s="122" t="str">
        <f t="shared" si="0"/>
        <v>muž</v>
      </c>
      <c r="G11">
        <f t="shared" si="2"/>
        <v>0</v>
      </c>
      <c r="H11" t="str">
        <f t="shared" si="1"/>
        <v>muž</v>
      </c>
    </row>
    <row r="12" spans="2:8">
      <c r="B12" s="123" t="s">
        <v>312</v>
      </c>
      <c r="C12" s="123" t="s">
        <v>311</v>
      </c>
      <c r="D12" s="123">
        <v>8902216789</v>
      </c>
      <c r="E12" s="123" t="str">
        <f t="shared" si="0"/>
        <v>muž</v>
      </c>
      <c r="G12">
        <f t="shared" si="2"/>
        <v>0</v>
      </c>
      <c r="H12" t="str">
        <f t="shared" si="1"/>
        <v>muž</v>
      </c>
    </row>
    <row r="13" spans="2:8">
      <c r="B13" s="122" t="s">
        <v>310</v>
      </c>
      <c r="C13" s="122" t="s">
        <v>309</v>
      </c>
      <c r="D13" s="122">
        <v>7008251234</v>
      </c>
      <c r="E13" s="122" t="str">
        <f t="shared" si="0"/>
        <v>muž</v>
      </c>
      <c r="G13">
        <f t="shared" si="2"/>
        <v>0</v>
      </c>
      <c r="H13" t="str">
        <f t="shared" si="1"/>
        <v>muž</v>
      </c>
    </row>
    <row r="14" spans="2:8">
      <c r="B14" s="124" t="s">
        <v>308</v>
      </c>
      <c r="C14" s="124" t="s">
        <v>307</v>
      </c>
      <c r="D14" s="124">
        <v>9053015678</v>
      </c>
      <c r="E14" s="124" t="str">
        <f t="shared" si="0"/>
        <v>žena</v>
      </c>
      <c r="G14">
        <f t="shared" si="2"/>
        <v>5</v>
      </c>
      <c r="H14" t="str">
        <f t="shared" si="1"/>
        <v>žena</v>
      </c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63582-718D-4861-9422-501C5970B984}">
  <dimension ref="A1:F56"/>
  <sheetViews>
    <sheetView zoomScale="295" zoomScaleNormal="295" workbookViewId="0">
      <selection activeCell="G3" sqref="G3"/>
    </sheetView>
  </sheetViews>
  <sheetFormatPr defaultRowHeight="15"/>
  <cols>
    <col min="5" max="5" width="11.85546875" bestFit="1" customWidth="1"/>
    <col min="6" max="6" width="14.140625" customWidth="1"/>
  </cols>
  <sheetData>
    <row r="1" spans="1:6" ht="21">
      <c r="A1" s="61" t="s">
        <v>336</v>
      </c>
      <c r="E1">
        <f>IF(F1="body",0,1)</f>
        <v>0</v>
      </c>
      <c r="F1" t="s">
        <v>337</v>
      </c>
    </row>
    <row r="2" spans="1:6">
      <c r="A2" s="60" t="s">
        <v>199</v>
      </c>
      <c r="B2" s="60" t="s">
        <v>335</v>
      </c>
      <c r="C2" s="60" t="s">
        <v>334</v>
      </c>
      <c r="D2" s="60" t="s">
        <v>333</v>
      </c>
      <c r="E2" s="60" t="s">
        <v>332</v>
      </c>
      <c r="F2" s="60" t="s">
        <v>331</v>
      </c>
    </row>
    <row r="3" spans="1:6">
      <c r="A3" s="33" t="str">
        <f>Účastníci!A3</f>
        <v>Alena</v>
      </c>
      <c r="E3" s="35" t="str">
        <f>IF(OR(B3&lt;&gt;"",C3&lt;&gt;"",D3&lt;&gt;""),SUM(B3:D3),"")</f>
        <v/>
      </c>
      <c r="F3" s="34" t="str">
        <f>IFERROR(_xlfn.RANK.EQ(E3,$E$3:$E$56,$E$1),"")</f>
        <v/>
      </c>
    </row>
    <row r="4" spans="1:6">
      <c r="A4" s="33" t="str">
        <f>Účastníci!A4</f>
        <v>Andrea</v>
      </c>
      <c r="E4" s="35" t="str">
        <f t="shared" ref="E4:E56" si="0">IF(OR(B4&lt;&gt;"",C4&lt;&gt;"",D4&lt;&gt;""),SUM(B4:D4),"")</f>
        <v/>
      </c>
      <c r="F4" s="34" t="str">
        <f t="shared" ref="F4:F56" si="1">IFERROR(_xlfn.RANK.EQ(E4,$E$3:$E$56,$E$1),"")</f>
        <v/>
      </c>
    </row>
    <row r="5" spans="1:6">
      <c r="A5" s="33" t="str">
        <f>Účastníci!A5</f>
        <v>Blažena</v>
      </c>
      <c r="E5" s="35" t="str">
        <f t="shared" si="0"/>
        <v/>
      </c>
      <c r="F5" s="34" t="str">
        <f t="shared" si="1"/>
        <v/>
      </c>
    </row>
    <row r="6" spans="1:6">
      <c r="A6" s="33" t="str">
        <f>Účastníci!A6</f>
        <v>Barbora</v>
      </c>
      <c r="E6" s="35" t="str">
        <f t="shared" si="0"/>
        <v/>
      </c>
      <c r="F6" s="34" t="str">
        <f t="shared" si="1"/>
        <v/>
      </c>
    </row>
    <row r="7" spans="1:6">
      <c r="A7" s="33" t="str">
        <f>Účastníci!A7</f>
        <v>Daniel</v>
      </c>
      <c r="E7" s="35" t="str">
        <f t="shared" si="0"/>
        <v/>
      </c>
      <c r="F7" s="34" t="str">
        <f t="shared" si="1"/>
        <v/>
      </c>
    </row>
    <row r="8" spans="1:6">
      <c r="A8" s="33" t="str">
        <f>Účastníci!A8</f>
        <v>Dominik</v>
      </c>
      <c r="E8" s="35" t="str">
        <f t="shared" si="0"/>
        <v/>
      </c>
      <c r="F8" s="34" t="str">
        <f t="shared" si="1"/>
        <v/>
      </c>
    </row>
    <row r="9" spans="1:6">
      <c r="A9" s="33" t="str">
        <f>Účastníci!A9</f>
        <v>Dalibor</v>
      </c>
      <c r="E9" s="35" t="str">
        <f t="shared" si="0"/>
        <v/>
      </c>
      <c r="F9" s="34" t="str">
        <f t="shared" si="1"/>
        <v/>
      </c>
    </row>
    <row r="10" spans="1:6">
      <c r="A10" s="33" t="str">
        <f>Účastníci!A10</f>
        <v>David</v>
      </c>
      <c r="E10" s="35" t="str">
        <f t="shared" si="0"/>
        <v/>
      </c>
      <c r="F10" s="34" t="str">
        <f t="shared" si="1"/>
        <v/>
      </c>
    </row>
    <row r="11" spans="1:6">
      <c r="A11" s="33" t="str">
        <f>Účastníci!A11</f>
        <v>Eliška</v>
      </c>
      <c r="E11" s="35" t="str">
        <f t="shared" si="0"/>
        <v/>
      </c>
      <c r="F11" s="34" t="str">
        <f t="shared" si="1"/>
        <v/>
      </c>
    </row>
    <row r="12" spans="1:6">
      <c r="A12" s="33" t="str">
        <f>Účastníci!A12</f>
        <v>Eva</v>
      </c>
      <c r="E12" s="35" t="str">
        <f t="shared" si="0"/>
        <v/>
      </c>
      <c r="F12" s="34" t="str">
        <f t="shared" si="1"/>
        <v/>
      </c>
    </row>
    <row r="13" spans="1:6">
      <c r="A13" s="33" t="str">
        <f>Účastníci!A13</f>
        <v>Elena</v>
      </c>
      <c r="E13" s="35" t="str">
        <f t="shared" si="0"/>
        <v/>
      </c>
      <c r="F13" s="34" t="str">
        <f t="shared" si="1"/>
        <v/>
      </c>
    </row>
    <row r="14" spans="1:6">
      <c r="A14" s="33" t="str">
        <f>Účastníci!A14</f>
        <v>Emil</v>
      </c>
      <c r="E14" s="35" t="str">
        <f t="shared" si="0"/>
        <v/>
      </c>
      <c r="F14" s="34" t="str">
        <f t="shared" si="1"/>
        <v/>
      </c>
    </row>
    <row r="15" spans="1:6">
      <c r="A15" s="33" t="str">
        <f>Účastníci!A15</f>
        <v>Filip</v>
      </c>
      <c r="E15" s="35" t="str">
        <f t="shared" si="0"/>
        <v/>
      </c>
      <c r="F15" s="34" t="str">
        <f t="shared" si="1"/>
        <v/>
      </c>
    </row>
    <row r="16" spans="1:6">
      <c r="A16" s="33" t="str">
        <f>Účastníci!A16</f>
        <v>Jakub</v>
      </c>
      <c r="E16" s="35" t="str">
        <f t="shared" si="0"/>
        <v/>
      </c>
      <c r="F16" s="34" t="str">
        <f t="shared" si="1"/>
        <v/>
      </c>
    </row>
    <row r="17" spans="1:6">
      <c r="A17" s="33" t="str">
        <f>Účastníci!A17</f>
        <v>Jan</v>
      </c>
      <c r="E17" s="35" t="str">
        <f t="shared" si="0"/>
        <v/>
      </c>
      <c r="F17" s="34" t="str">
        <f t="shared" si="1"/>
        <v/>
      </c>
    </row>
    <row r="18" spans="1:6">
      <c r="A18" s="33" t="str">
        <f>Účastníci!A18</f>
        <v>Josef</v>
      </c>
      <c r="E18" s="35" t="str">
        <f t="shared" si="0"/>
        <v/>
      </c>
      <c r="F18" s="34" t="str">
        <f t="shared" si="1"/>
        <v/>
      </c>
    </row>
    <row r="19" spans="1:6">
      <c r="A19" s="33" t="str">
        <f>Účastníci!A19</f>
        <v>Jiří</v>
      </c>
      <c r="E19" s="35" t="str">
        <f t="shared" si="0"/>
        <v/>
      </c>
      <c r="F19" s="34" t="str">
        <f t="shared" si="1"/>
        <v/>
      </c>
    </row>
    <row r="20" spans="1:6">
      <c r="A20" s="33" t="str">
        <f>Účastníci!A20</f>
        <v>Jonáš</v>
      </c>
      <c r="E20" s="35" t="str">
        <f t="shared" si="0"/>
        <v/>
      </c>
      <c r="F20" s="34" t="str">
        <f t="shared" si="1"/>
        <v/>
      </c>
    </row>
    <row r="21" spans="1:6">
      <c r="A21" s="33" t="str">
        <f>Účastníci!A21</f>
        <v>Klára</v>
      </c>
      <c r="E21" s="35" t="str">
        <f t="shared" si="0"/>
        <v/>
      </c>
      <c r="F21" s="34" t="str">
        <f t="shared" si="1"/>
        <v/>
      </c>
    </row>
    <row r="22" spans="1:6">
      <c r="A22" s="33" t="str">
        <f>Účastníci!A22</f>
        <v>Karel</v>
      </c>
      <c r="E22" s="35" t="str">
        <f t="shared" si="0"/>
        <v/>
      </c>
      <c r="F22" s="34" t="str">
        <f t="shared" si="1"/>
        <v/>
      </c>
    </row>
    <row r="23" spans="1:6">
      <c r="A23" s="33" t="str">
        <f>Účastníci!A23</f>
        <v>Karolína</v>
      </c>
      <c r="E23" s="35" t="str">
        <f t="shared" si="0"/>
        <v/>
      </c>
      <c r="F23" s="34" t="str">
        <f t="shared" si="1"/>
        <v/>
      </c>
    </row>
    <row r="24" spans="1:6">
      <c r="A24" s="33" t="str">
        <f>Účastníci!A24</f>
        <v>Kryštof</v>
      </c>
      <c r="E24" s="35" t="str">
        <f t="shared" si="0"/>
        <v/>
      </c>
      <c r="F24" s="34" t="str">
        <f t="shared" si="1"/>
        <v/>
      </c>
    </row>
    <row r="25" spans="1:6">
      <c r="A25" s="33" t="str">
        <f>Účastníci!A25</f>
        <v>Ladislav</v>
      </c>
      <c r="E25" s="35" t="str">
        <f t="shared" si="0"/>
        <v/>
      </c>
      <c r="F25" s="34" t="str">
        <f t="shared" si="1"/>
        <v/>
      </c>
    </row>
    <row r="26" spans="1:6">
      <c r="A26" s="33" t="str">
        <f>Účastníci!A26</f>
        <v>Lucie</v>
      </c>
      <c r="E26" s="35" t="str">
        <f t="shared" si="0"/>
        <v/>
      </c>
      <c r="F26" s="34" t="str">
        <f t="shared" si="1"/>
        <v/>
      </c>
    </row>
    <row r="27" spans="1:6">
      <c r="A27" s="33" t="str">
        <f>Účastníci!A27</f>
        <v>Lukáš</v>
      </c>
      <c r="E27" s="35" t="str">
        <f t="shared" si="0"/>
        <v/>
      </c>
      <c r="F27" s="34" t="str">
        <f t="shared" si="1"/>
        <v/>
      </c>
    </row>
    <row r="28" spans="1:6">
      <c r="A28" s="33" t="str">
        <f>Účastníci!A28</f>
        <v>Linda</v>
      </c>
      <c r="E28" s="35" t="str">
        <f t="shared" si="0"/>
        <v/>
      </c>
      <c r="F28" s="34" t="str">
        <f t="shared" si="1"/>
        <v/>
      </c>
    </row>
    <row r="29" spans="1:6">
      <c r="A29" s="33" t="str">
        <f>Účastníci!A29</f>
        <v>Marie</v>
      </c>
      <c r="E29" s="35" t="str">
        <f t="shared" si="0"/>
        <v/>
      </c>
      <c r="F29" s="34" t="str">
        <f t="shared" si="1"/>
        <v/>
      </c>
    </row>
    <row r="30" spans="1:6">
      <c r="A30" s="33" t="str">
        <f>Účastníci!A30</f>
        <v>Martin</v>
      </c>
      <c r="E30" s="35" t="str">
        <f t="shared" si="0"/>
        <v/>
      </c>
      <c r="F30" s="34" t="str">
        <f t="shared" si="1"/>
        <v/>
      </c>
    </row>
    <row r="31" spans="1:6">
      <c r="A31" s="33" t="str">
        <f>Účastníci!A31</f>
        <v>Milan</v>
      </c>
      <c r="E31" s="35" t="str">
        <f t="shared" si="0"/>
        <v/>
      </c>
      <c r="F31" s="34" t="str">
        <f t="shared" si="1"/>
        <v/>
      </c>
    </row>
    <row r="32" spans="1:6">
      <c r="A32" s="33" t="str">
        <f>Účastníci!A32</f>
        <v>Martin</v>
      </c>
      <c r="E32" s="35" t="str">
        <f t="shared" si="0"/>
        <v/>
      </c>
      <c r="F32" s="34" t="str">
        <f t="shared" si="1"/>
        <v/>
      </c>
    </row>
    <row r="33" spans="1:6">
      <c r="A33" s="33" t="str">
        <f>Účastníci!A33</f>
        <v>Martina</v>
      </c>
      <c r="E33" s="35" t="str">
        <f t="shared" si="0"/>
        <v/>
      </c>
      <c r="F33" s="34" t="str">
        <f t="shared" si="1"/>
        <v/>
      </c>
    </row>
    <row r="34" spans="1:6">
      <c r="A34" s="33" t="str">
        <f>Účastníci!A34</f>
        <v>Matěj</v>
      </c>
      <c r="E34" s="35" t="str">
        <f t="shared" si="0"/>
        <v/>
      </c>
      <c r="F34" s="34" t="str">
        <f t="shared" si="1"/>
        <v/>
      </c>
    </row>
    <row r="35" spans="1:6">
      <c r="A35" s="33" t="str">
        <f>Účastníci!A35</f>
        <v>Michaela</v>
      </c>
      <c r="E35" s="35" t="str">
        <f t="shared" si="0"/>
        <v/>
      </c>
      <c r="F35" s="34" t="str">
        <f t="shared" si="1"/>
        <v/>
      </c>
    </row>
    <row r="36" spans="1:6">
      <c r="A36" s="33" t="str">
        <f>Účastníci!A36</f>
        <v>Michal</v>
      </c>
      <c r="E36" s="35" t="str">
        <f t="shared" si="0"/>
        <v/>
      </c>
      <c r="F36" s="34" t="str">
        <f t="shared" si="1"/>
        <v/>
      </c>
    </row>
    <row r="37" spans="1:6">
      <c r="A37" s="33" t="str">
        <f>Účastníci!A37</f>
        <v>Norbert</v>
      </c>
      <c r="E37" s="35" t="str">
        <f t="shared" si="0"/>
        <v/>
      </c>
      <c r="F37" s="34" t="str">
        <f t="shared" si="1"/>
        <v/>
      </c>
    </row>
    <row r="38" spans="1:6">
      <c r="A38" s="33" t="str">
        <f>Účastníci!A38</f>
        <v>Nina</v>
      </c>
      <c r="E38" s="35" t="str">
        <f t="shared" si="0"/>
        <v/>
      </c>
      <c r="F38" s="34" t="str">
        <f t="shared" si="1"/>
        <v/>
      </c>
    </row>
    <row r="39" spans="1:6">
      <c r="A39" s="33" t="str">
        <f>Účastníci!A39</f>
        <v>Natálie</v>
      </c>
      <c r="E39" s="35" t="str">
        <f t="shared" si="0"/>
        <v/>
      </c>
      <c r="F39" s="34" t="str">
        <f t="shared" si="1"/>
        <v/>
      </c>
    </row>
    <row r="40" spans="1:6">
      <c r="A40" s="33" t="str">
        <f>Účastníci!A40</f>
        <v>Oldřich</v>
      </c>
      <c r="E40" s="35" t="str">
        <f t="shared" si="0"/>
        <v/>
      </c>
      <c r="F40" s="34" t="str">
        <f t="shared" si="1"/>
        <v/>
      </c>
    </row>
    <row r="41" spans="1:6">
      <c r="A41" s="33" t="str">
        <f>Účastníci!A41</f>
        <v>Ondrej</v>
      </c>
      <c r="E41" s="35" t="str">
        <f t="shared" si="0"/>
        <v/>
      </c>
      <c r="F41" s="34" t="str">
        <f t="shared" si="1"/>
        <v/>
      </c>
    </row>
    <row r="42" spans="1:6">
      <c r="A42" s="33" t="str">
        <f>Účastníci!A42</f>
        <v>Patrik</v>
      </c>
      <c r="E42" s="35" t="str">
        <f t="shared" si="0"/>
        <v/>
      </c>
      <c r="F42" s="34" t="str">
        <f t="shared" si="1"/>
        <v/>
      </c>
    </row>
    <row r="43" spans="1:6">
      <c r="A43" s="33" t="str">
        <f>Účastníci!A43</f>
        <v>Pavel</v>
      </c>
      <c r="E43" s="35" t="str">
        <f t="shared" si="0"/>
        <v/>
      </c>
      <c r="F43" s="34" t="str">
        <f t="shared" si="1"/>
        <v/>
      </c>
    </row>
    <row r="44" spans="1:6">
      <c r="A44" s="33" t="str">
        <f>Účastníci!A44</f>
        <v>Pavla</v>
      </c>
      <c r="E44" s="35" t="str">
        <f t="shared" si="0"/>
        <v/>
      </c>
      <c r="F44" s="34" t="str">
        <f t="shared" si="1"/>
        <v/>
      </c>
    </row>
    <row r="45" spans="1:6">
      <c r="A45" s="33" t="str">
        <f>Účastníci!A45</f>
        <v>Petr</v>
      </c>
      <c r="E45" s="35" t="str">
        <f t="shared" si="0"/>
        <v/>
      </c>
      <c r="F45" s="34" t="str">
        <f t="shared" si="1"/>
        <v/>
      </c>
    </row>
    <row r="46" spans="1:6">
      <c r="A46" s="33" t="str">
        <f>Účastníci!A46</f>
        <v>Petra</v>
      </c>
      <c r="E46" s="35" t="str">
        <f t="shared" si="0"/>
        <v/>
      </c>
      <c r="F46" s="34" t="str">
        <f t="shared" si="1"/>
        <v/>
      </c>
    </row>
    <row r="47" spans="1:6">
      <c r="A47" s="33" t="str">
        <f>Účastníci!A47</f>
        <v>Radka</v>
      </c>
      <c r="E47" s="35" t="str">
        <f t="shared" si="0"/>
        <v/>
      </c>
      <c r="F47" s="34" t="str">
        <f t="shared" si="1"/>
        <v/>
      </c>
    </row>
    <row r="48" spans="1:6">
      <c r="A48" s="33" t="str">
        <f>Účastníci!A48</f>
        <v>Simona</v>
      </c>
      <c r="E48" s="35" t="str">
        <f t="shared" si="0"/>
        <v/>
      </c>
      <c r="F48" s="34" t="str">
        <f t="shared" si="1"/>
        <v/>
      </c>
    </row>
    <row r="49" spans="1:6">
      <c r="A49" s="33" t="str">
        <f>Účastníci!A49</f>
        <v>Stanislav</v>
      </c>
      <c r="E49" s="35" t="str">
        <f t="shared" si="0"/>
        <v/>
      </c>
      <c r="F49" s="34" t="str">
        <f t="shared" si="1"/>
        <v/>
      </c>
    </row>
    <row r="50" spans="1:6">
      <c r="A50" s="33" t="str">
        <f>Účastníci!A50</f>
        <v>Šimon</v>
      </c>
      <c r="E50" s="35" t="str">
        <f t="shared" si="0"/>
        <v/>
      </c>
      <c r="F50" s="34" t="str">
        <f t="shared" si="1"/>
        <v/>
      </c>
    </row>
    <row r="51" spans="1:6">
      <c r="A51" s="33" t="str">
        <f>Účastníci!A51</f>
        <v>Tereza</v>
      </c>
      <c r="E51" s="35" t="str">
        <f t="shared" si="0"/>
        <v/>
      </c>
      <c r="F51" s="34" t="str">
        <f t="shared" si="1"/>
        <v/>
      </c>
    </row>
    <row r="52" spans="1:6">
      <c r="A52" s="33" t="str">
        <f>Účastníci!A52</f>
        <v>Tomáš</v>
      </c>
      <c r="E52" s="35" t="str">
        <f t="shared" si="0"/>
        <v/>
      </c>
      <c r="F52" s="34" t="str">
        <f t="shared" si="1"/>
        <v/>
      </c>
    </row>
    <row r="53" spans="1:6">
      <c r="A53" s="33" t="str">
        <f>Účastníci!A53</f>
        <v>Veronika</v>
      </c>
      <c r="E53" s="35" t="str">
        <f t="shared" si="0"/>
        <v/>
      </c>
      <c r="F53" s="34" t="str">
        <f t="shared" si="1"/>
        <v/>
      </c>
    </row>
    <row r="54" spans="1:6">
      <c r="A54" s="33" t="str">
        <f>Účastníci!A54</f>
        <v>Vendula</v>
      </c>
      <c r="E54" s="35" t="str">
        <f t="shared" si="0"/>
        <v/>
      </c>
      <c r="F54" s="34" t="str">
        <f t="shared" si="1"/>
        <v/>
      </c>
    </row>
    <row r="55" spans="1:6">
      <c r="A55" s="33" t="str">
        <f>Účastníci!A55</f>
        <v>Vojtěch</v>
      </c>
      <c r="E55" s="35" t="str">
        <f t="shared" si="0"/>
        <v/>
      </c>
      <c r="F55" s="34" t="str">
        <f t="shared" si="1"/>
        <v/>
      </c>
    </row>
    <row r="56" spans="1:6">
      <c r="A56" s="33" t="str">
        <f>Účastníci!A56</f>
        <v>Zdeněk</v>
      </c>
      <c r="E56" s="35" t="str">
        <f t="shared" si="0"/>
        <v/>
      </c>
      <c r="F56" s="34" t="str">
        <f t="shared" si="1"/>
        <v/>
      </c>
    </row>
  </sheetData>
  <dataValidations count="1">
    <dataValidation type="list" allowBlank="1" showInputMessage="1" showErrorMessage="1" sqref="F1" xr:uid="{3C8AA24C-1A15-4476-9274-E51893B7CD70}">
      <formula1>"body,čas"</formula1>
    </dataValidation>
  </dataValidations>
  <pageMargins left="0.7" right="0.7" top="0.78740157499999996" bottom="0.78740157499999996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6BDEE-ECEC-4721-8BD6-C5CAFB236F5C}">
  <dimension ref="A1:AC346"/>
  <sheetViews>
    <sheetView zoomScale="130" zoomScaleNormal="130" workbookViewId="0">
      <selection activeCell="G13" sqref="G13"/>
    </sheetView>
  </sheetViews>
  <sheetFormatPr defaultRowHeight="15"/>
  <cols>
    <col min="1" max="1" width="10.85546875" bestFit="1" customWidth="1"/>
    <col min="2" max="2" width="16.42578125" bestFit="1" customWidth="1"/>
    <col min="3" max="3" width="22.140625" bestFit="1" customWidth="1"/>
    <col min="4" max="4" width="6.140625" customWidth="1"/>
    <col min="5" max="5" width="7" style="97" bestFit="1" customWidth="1"/>
    <col min="6" max="6" width="27.85546875" bestFit="1" customWidth="1"/>
    <col min="7" max="7" width="16.28515625" style="12" customWidth="1"/>
    <col min="8" max="8" width="17.28515625" style="12" customWidth="1"/>
    <col min="9" max="9" width="11.42578125" customWidth="1"/>
    <col min="13" max="13" width="3.140625" customWidth="1"/>
    <col min="15" max="15" width="3.140625" customWidth="1"/>
    <col min="17" max="17" width="3.140625" customWidth="1"/>
    <col min="19" max="19" width="3.140625" customWidth="1"/>
    <col min="21" max="21" width="3.140625" customWidth="1"/>
    <col min="23" max="23" width="3.140625" customWidth="1"/>
    <col min="25" max="25" width="3.140625" customWidth="1"/>
    <col min="27" max="27" width="0" hidden="1" customWidth="1"/>
    <col min="28" max="29" width="10.140625" hidden="1" customWidth="1"/>
    <col min="32" max="36" width="4.5703125" customWidth="1"/>
  </cols>
  <sheetData>
    <row r="1" spans="1:29" ht="15.75" thickBot="1">
      <c r="A1" s="107" t="s">
        <v>199</v>
      </c>
      <c r="B1" s="108" t="s">
        <v>264</v>
      </c>
      <c r="C1" s="108" t="s">
        <v>1482</v>
      </c>
      <c r="D1" s="108" t="s">
        <v>1481</v>
      </c>
      <c r="E1" s="109" t="s">
        <v>1480</v>
      </c>
      <c r="F1" s="108" t="s">
        <v>1479</v>
      </c>
      <c r="G1" s="110" t="s">
        <v>198</v>
      </c>
      <c r="H1" s="110" t="s">
        <v>1478</v>
      </c>
      <c r="I1" s="108" t="s">
        <v>1477</v>
      </c>
      <c r="J1" s="108" t="s">
        <v>1497</v>
      </c>
      <c r="AB1" s="91"/>
    </row>
    <row r="2" spans="1:29" ht="15.75" thickTop="1">
      <c r="A2" s="111" t="s">
        <v>1476</v>
      </c>
      <c r="B2" s="112" t="s">
        <v>1475</v>
      </c>
      <c r="C2" s="112" t="s">
        <v>1474</v>
      </c>
      <c r="D2" s="112">
        <v>75</v>
      </c>
      <c r="E2" s="113">
        <v>37401</v>
      </c>
      <c r="F2" s="112" t="s">
        <v>1473</v>
      </c>
      <c r="G2" s="114">
        <f t="shared" ref="G2:G65" ca="1" si="0">TODAY()-AB2</f>
        <v>36143</v>
      </c>
      <c r="H2" s="114">
        <f t="shared" ref="H2:H65" ca="1" si="1">TODAY()-AC2</f>
        <v>44915</v>
      </c>
      <c r="I2" s="112">
        <v>9</v>
      </c>
      <c r="J2" s="112">
        <f>Formátování!$I2/7</f>
        <v>1.2857142857142858</v>
      </c>
      <c r="AA2">
        <v>412</v>
      </c>
      <c r="AB2" s="91">
        <v>10042</v>
      </c>
      <c r="AC2" s="91">
        <v>1270</v>
      </c>
    </row>
    <row r="3" spans="1:29">
      <c r="A3" s="115" t="s">
        <v>1472</v>
      </c>
      <c r="B3" s="116" t="s">
        <v>1471</v>
      </c>
      <c r="C3" s="116" t="s">
        <v>977</v>
      </c>
      <c r="D3" s="116">
        <v>77</v>
      </c>
      <c r="E3" s="117">
        <v>53843</v>
      </c>
      <c r="F3" s="116" t="s">
        <v>1461</v>
      </c>
      <c r="G3" s="118">
        <f t="shared" ca="1" si="0"/>
        <v>32545</v>
      </c>
      <c r="H3" s="118">
        <f t="shared" ca="1" si="1"/>
        <v>44915</v>
      </c>
      <c r="I3" s="116">
        <v>6</v>
      </c>
      <c r="J3" s="106">
        <f>Formátování!$I3/7</f>
        <v>0.8571428571428571</v>
      </c>
      <c r="AA3">
        <v>157</v>
      </c>
      <c r="AB3" s="91">
        <v>13640</v>
      </c>
      <c r="AC3" s="91">
        <v>1270</v>
      </c>
    </row>
    <row r="4" spans="1:29">
      <c r="A4" s="119" t="s">
        <v>1470</v>
      </c>
      <c r="B4" s="106" t="s">
        <v>1469</v>
      </c>
      <c r="C4" s="106" t="s">
        <v>1468</v>
      </c>
      <c r="D4" s="106">
        <v>61</v>
      </c>
      <c r="E4" s="120">
        <v>43001</v>
      </c>
      <c r="F4" s="106" t="s">
        <v>926</v>
      </c>
      <c r="G4" s="121">
        <f t="shared" ca="1" si="0"/>
        <v>25800</v>
      </c>
      <c r="H4" s="121">
        <f t="shared" ca="1" si="1"/>
        <v>44916</v>
      </c>
      <c r="I4" s="106">
        <v>8</v>
      </c>
      <c r="J4" s="106">
        <f>Formátování!$I4/7</f>
        <v>1.1428571428571428</v>
      </c>
      <c r="AA4">
        <v>465</v>
      </c>
      <c r="AB4" s="91">
        <v>20385</v>
      </c>
      <c r="AC4" s="91">
        <v>1269</v>
      </c>
    </row>
    <row r="5" spans="1:29">
      <c r="A5" s="115" t="s">
        <v>1467</v>
      </c>
      <c r="B5" s="116" t="s">
        <v>1466</v>
      </c>
      <c r="C5" s="116" t="s">
        <v>1465</v>
      </c>
      <c r="D5" s="116">
        <v>85</v>
      </c>
      <c r="E5" s="117">
        <v>53401</v>
      </c>
      <c r="F5" s="116" t="s">
        <v>1464</v>
      </c>
      <c r="G5" s="118">
        <f t="shared" ca="1" si="0"/>
        <v>28665</v>
      </c>
      <c r="H5" s="118">
        <f t="shared" ca="1" si="1"/>
        <v>44918</v>
      </c>
      <c r="I5" s="116">
        <v>7</v>
      </c>
      <c r="J5" s="106">
        <f>Formátování!$I5/7</f>
        <v>1</v>
      </c>
      <c r="AA5">
        <v>195</v>
      </c>
      <c r="AB5" s="91">
        <v>17520</v>
      </c>
      <c r="AC5" s="91">
        <v>1267</v>
      </c>
    </row>
    <row r="6" spans="1:29">
      <c r="A6" s="119" t="s">
        <v>1463</v>
      </c>
      <c r="B6" s="106" t="s">
        <v>1462</v>
      </c>
      <c r="C6" s="106" t="s">
        <v>1411</v>
      </c>
      <c r="D6" s="106">
        <v>21</v>
      </c>
      <c r="E6" s="120">
        <v>53843</v>
      </c>
      <c r="F6" s="106" t="s">
        <v>1461</v>
      </c>
      <c r="G6" s="121">
        <f t="shared" ca="1" si="0"/>
        <v>34625</v>
      </c>
      <c r="H6" s="121">
        <f t="shared" ca="1" si="1"/>
        <v>44921</v>
      </c>
      <c r="I6" s="106">
        <v>13</v>
      </c>
      <c r="J6" s="106">
        <f>Formátování!$I6/7</f>
        <v>1.8571428571428572</v>
      </c>
      <c r="AA6">
        <v>374</v>
      </c>
      <c r="AB6" s="91">
        <v>11560</v>
      </c>
      <c r="AC6" s="91">
        <v>1264</v>
      </c>
    </row>
    <row r="7" spans="1:29">
      <c r="A7" s="115" t="s">
        <v>1460</v>
      </c>
      <c r="B7" s="116" t="s">
        <v>1459</v>
      </c>
      <c r="C7" s="116" t="s">
        <v>1458</v>
      </c>
      <c r="D7" s="116">
        <v>34</v>
      </c>
      <c r="E7" s="117">
        <v>53501</v>
      </c>
      <c r="F7" s="116" t="s">
        <v>1053</v>
      </c>
      <c r="G7" s="118">
        <f t="shared" ca="1" si="0"/>
        <v>36450</v>
      </c>
      <c r="H7" s="118">
        <f t="shared" ca="1" si="1"/>
        <v>44921</v>
      </c>
      <c r="I7" s="116">
        <v>3</v>
      </c>
      <c r="J7" s="106">
        <f>Formátování!$I7/7</f>
        <v>0.42857142857142855</v>
      </c>
      <c r="AA7">
        <v>265</v>
      </c>
      <c r="AB7" s="91">
        <v>9735</v>
      </c>
      <c r="AC7" s="91">
        <v>1264</v>
      </c>
    </row>
    <row r="8" spans="1:29">
      <c r="A8" s="119" t="s">
        <v>1457</v>
      </c>
      <c r="B8" s="106" t="s">
        <v>1454</v>
      </c>
      <c r="C8" s="106" t="s">
        <v>1456</v>
      </c>
      <c r="D8" s="106">
        <v>56</v>
      </c>
      <c r="E8" s="120">
        <v>39301</v>
      </c>
      <c r="F8" s="106" t="s">
        <v>1059</v>
      </c>
      <c r="G8" s="121">
        <f t="shared" ca="1" si="0"/>
        <v>38002</v>
      </c>
      <c r="H8" s="121">
        <f t="shared" ca="1" si="1"/>
        <v>44925</v>
      </c>
      <c r="I8" s="106">
        <v>13</v>
      </c>
      <c r="J8" s="106">
        <f>Formátování!$I8/7</f>
        <v>1.8571428571428572</v>
      </c>
      <c r="AA8">
        <v>133</v>
      </c>
      <c r="AB8" s="91">
        <v>8183</v>
      </c>
      <c r="AC8" s="91">
        <v>1260</v>
      </c>
    </row>
    <row r="9" spans="1:29">
      <c r="A9" s="115" t="s">
        <v>1455</v>
      </c>
      <c r="B9" s="116" t="s">
        <v>1454</v>
      </c>
      <c r="C9" s="116" t="s">
        <v>1453</v>
      </c>
      <c r="D9" s="116">
        <v>64</v>
      </c>
      <c r="E9" s="117">
        <v>79065</v>
      </c>
      <c r="F9" s="116" t="s">
        <v>1452</v>
      </c>
      <c r="G9" s="118">
        <f t="shared" ca="1" si="0"/>
        <v>25129</v>
      </c>
      <c r="H9" s="118">
        <f t="shared" ca="1" si="1"/>
        <v>44937</v>
      </c>
      <c r="I9" s="116">
        <v>11</v>
      </c>
      <c r="J9" s="106">
        <f>Formátování!$I9/7</f>
        <v>1.5714285714285714</v>
      </c>
      <c r="AA9">
        <v>422</v>
      </c>
      <c r="AB9" s="91">
        <v>21056</v>
      </c>
      <c r="AC9" s="91">
        <v>1248</v>
      </c>
    </row>
    <row r="10" spans="1:29">
      <c r="A10" s="119" t="s">
        <v>1451</v>
      </c>
      <c r="B10" s="106" t="s">
        <v>1450</v>
      </c>
      <c r="C10" s="106" t="s">
        <v>1449</v>
      </c>
      <c r="D10" s="106">
        <v>64</v>
      </c>
      <c r="E10" s="120">
        <v>66902</v>
      </c>
      <c r="F10" s="106" t="s">
        <v>1448</v>
      </c>
      <c r="G10" s="121">
        <f t="shared" ca="1" si="0"/>
        <v>38993</v>
      </c>
      <c r="H10" s="121">
        <f t="shared" ca="1" si="1"/>
        <v>44938</v>
      </c>
      <c r="I10" s="106">
        <v>10</v>
      </c>
      <c r="J10" s="106">
        <f>Formátování!$I10/7</f>
        <v>1.4285714285714286</v>
      </c>
      <c r="AA10">
        <v>109</v>
      </c>
      <c r="AB10" s="91">
        <v>7192</v>
      </c>
      <c r="AC10" s="91">
        <v>1247</v>
      </c>
    </row>
    <row r="11" spans="1:29">
      <c r="A11" s="115" t="s">
        <v>320</v>
      </c>
      <c r="B11" s="116" t="s">
        <v>319</v>
      </c>
      <c r="C11" s="116" t="s">
        <v>1447</v>
      </c>
      <c r="D11" s="116">
        <v>70</v>
      </c>
      <c r="E11" s="117">
        <v>25101</v>
      </c>
      <c r="F11" s="116" t="s">
        <v>1446</v>
      </c>
      <c r="G11" s="118">
        <f t="shared" ca="1" si="0"/>
        <v>31962</v>
      </c>
      <c r="H11" s="118">
        <f t="shared" ca="1" si="1"/>
        <v>44941</v>
      </c>
      <c r="I11" s="116">
        <v>14</v>
      </c>
      <c r="J11" s="106">
        <f>Formátování!$I11/7</f>
        <v>2</v>
      </c>
      <c r="AA11">
        <v>279</v>
      </c>
      <c r="AB11" s="91">
        <v>14223</v>
      </c>
      <c r="AC11" s="91">
        <v>1244</v>
      </c>
    </row>
    <row r="12" spans="1:29">
      <c r="A12" s="119" t="s">
        <v>192</v>
      </c>
      <c r="B12" s="106" t="s">
        <v>1445</v>
      </c>
      <c r="C12" s="106" t="s">
        <v>550</v>
      </c>
      <c r="D12" s="106">
        <v>79</v>
      </c>
      <c r="E12" s="120">
        <v>67544</v>
      </c>
      <c r="F12" s="106" t="s">
        <v>1444</v>
      </c>
      <c r="G12" s="121">
        <f t="shared" ca="1" si="0"/>
        <v>32694</v>
      </c>
      <c r="H12" s="121">
        <f t="shared" ca="1" si="1"/>
        <v>44944</v>
      </c>
      <c r="I12" s="106">
        <v>10</v>
      </c>
      <c r="J12" s="106">
        <f>Formátování!$I12/7</f>
        <v>1.4285714285714286</v>
      </c>
      <c r="AA12">
        <v>144</v>
      </c>
      <c r="AB12" s="91">
        <v>13491</v>
      </c>
      <c r="AC12" s="91">
        <v>1241</v>
      </c>
    </row>
    <row r="13" spans="1:29">
      <c r="A13" s="115" t="s">
        <v>1443</v>
      </c>
      <c r="B13" s="116" t="s">
        <v>1439</v>
      </c>
      <c r="C13" s="116" t="s">
        <v>1442</v>
      </c>
      <c r="D13" s="116">
        <v>44</v>
      </c>
      <c r="E13" s="117">
        <v>50315</v>
      </c>
      <c r="F13" s="116" t="s">
        <v>1441</v>
      </c>
      <c r="G13" s="118">
        <f t="shared" ca="1" si="0"/>
        <v>32888</v>
      </c>
      <c r="H13" s="118">
        <f t="shared" ca="1" si="1"/>
        <v>44945</v>
      </c>
      <c r="I13" s="116">
        <v>8</v>
      </c>
      <c r="J13" s="106">
        <f>Formátování!$I13/7</f>
        <v>1.1428571428571428</v>
      </c>
      <c r="AA13">
        <v>182</v>
      </c>
      <c r="AB13" s="91">
        <v>13297</v>
      </c>
      <c r="AC13" s="91">
        <v>1240</v>
      </c>
    </row>
    <row r="14" spans="1:29">
      <c r="A14" s="119" t="s">
        <v>1440</v>
      </c>
      <c r="B14" s="106" t="s">
        <v>1439</v>
      </c>
      <c r="C14" s="106" t="s">
        <v>1438</v>
      </c>
      <c r="D14" s="106">
        <v>47</v>
      </c>
      <c r="E14" s="120">
        <v>74723</v>
      </c>
      <c r="F14" s="106" t="s">
        <v>1437</v>
      </c>
      <c r="G14" s="121">
        <f t="shared" ca="1" si="0"/>
        <v>38628</v>
      </c>
      <c r="H14" s="121">
        <f t="shared" ca="1" si="1"/>
        <v>44946</v>
      </c>
      <c r="I14" s="106">
        <v>1</v>
      </c>
      <c r="J14" s="106">
        <f>Formátování!$I14/7</f>
        <v>0.14285714285714285</v>
      </c>
      <c r="AA14">
        <v>490</v>
      </c>
      <c r="AB14" s="91">
        <v>7557</v>
      </c>
      <c r="AC14" s="91">
        <v>1239</v>
      </c>
    </row>
    <row r="15" spans="1:29">
      <c r="A15" s="115" t="s">
        <v>1436</v>
      </c>
      <c r="B15" s="116" t="s">
        <v>1435</v>
      </c>
      <c r="C15" s="116" t="s">
        <v>1434</v>
      </c>
      <c r="D15" s="116">
        <v>87</v>
      </c>
      <c r="E15" s="117">
        <v>38301</v>
      </c>
      <c r="F15" s="116" t="s">
        <v>736</v>
      </c>
      <c r="G15" s="118">
        <f t="shared" ca="1" si="0"/>
        <v>32751</v>
      </c>
      <c r="H15" s="118">
        <f t="shared" ca="1" si="1"/>
        <v>44948</v>
      </c>
      <c r="I15" s="116">
        <v>10</v>
      </c>
      <c r="J15" s="106">
        <f>Formátování!$I15/7</f>
        <v>1.4285714285714286</v>
      </c>
      <c r="AA15">
        <v>119</v>
      </c>
      <c r="AB15" s="91">
        <v>13434</v>
      </c>
      <c r="AC15" s="91">
        <v>1237</v>
      </c>
    </row>
    <row r="16" spans="1:29">
      <c r="A16" s="119" t="s">
        <v>171</v>
      </c>
      <c r="B16" s="106" t="s">
        <v>1433</v>
      </c>
      <c r="C16" s="106" t="s">
        <v>1432</v>
      </c>
      <c r="D16" s="106">
        <v>67</v>
      </c>
      <c r="E16" s="120">
        <v>29471</v>
      </c>
      <c r="F16" s="106" t="s">
        <v>1115</v>
      </c>
      <c r="G16" s="121">
        <f t="shared" ca="1" si="0"/>
        <v>38686</v>
      </c>
      <c r="H16" s="121">
        <f t="shared" ca="1" si="1"/>
        <v>44956</v>
      </c>
      <c r="I16" s="106">
        <v>5</v>
      </c>
      <c r="J16" s="106">
        <f>Formátování!$I16/7</f>
        <v>0.7142857142857143</v>
      </c>
      <c r="AA16">
        <v>204</v>
      </c>
      <c r="AB16" s="91">
        <v>7499</v>
      </c>
      <c r="AC16" s="91">
        <v>1229</v>
      </c>
    </row>
    <row r="17" spans="1:29">
      <c r="A17" s="115" t="s">
        <v>1431</v>
      </c>
      <c r="B17" s="116" t="s">
        <v>1430</v>
      </c>
      <c r="C17" s="116" t="s">
        <v>1429</v>
      </c>
      <c r="D17" s="116">
        <v>61</v>
      </c>
      <c r="E17" s="117">
        <v>33501</v>
      </c>
      <c r="F17" s="116" t="s">
        <v>1428</v>
      </c>
      <c r="G17" s="118">
        <f t="shared" ca="1" si="0"/>
        <v>30200</v>
      </c>
      <c r="H17" s="118">
        <f t="shared" ca="1" si="1"/>
        <v>44957</v>
      </c>
      <c r="I17" s="116">
        <v>7</v>
      </c>
      <c r="J17" s="106">
        <f>Formátování!$I17/7</f>
        <v>1</v>
      </c>
      <c r="AA17">
        <v>200</v>
      </c>
      <c r="AB17" s="91">
        <v>15985</v>
      </c>
      <c r="AC17" s="91">
        <v>1228</v>
      </c>
    </row>
    <row r="18" spans="1:29">
      <c r="A18" s="119" t="s">
        <v>314</v>
      </c>
      <c r="B18" s="106" t="s">
        <v>313</v>
      </c>
      <c r="C18" s="106" t="s">
        <v>1427</v>
      </c>
      <c r="D18" s="106">
        <v>68</v>
      </c>
      <c r="E18" s="120">
        <v>54964</v>
      </c>
      <c r="F18" s="106" t="s">
        <v>1426</v>
      </c>
      <c r="G18" s="121">
        <f t="shared" ca="1" si="0"/>
        <v>38773</v>
      </c>
      <c r="H18" s="121">
        <f t="shared" ca="1" si="1"/>
        <v>44962</v>
      </c>
      <c r="I18" s="106">
        <v>6</v>
      </c>
      <c r="J18" s="106">
        <f>Formátování!$I18/7</f>
        <v>0.8571428571428571</v>
      </c>
      <c r="AA18">
        <v>138</v>
      </c>
      <c r="AB18" s="91">
        <v>7412</v>
      </c>
      <c r="AC18" s="91">
        <v>1223</v>
      </c>
    </row>
    <row r="19" spans="1:29">
      <c r="A19" s="115" t="s">
        <v>1425</v>
      </c>
      <c r="B19" s="116" t="s">
        <v>1424</v>
      </c>
      <c r="C19" s="116" t="s">
        <v>1423</v>
      </c>
      <c r="D19" s="116">
        <v>22</v>
      </c>
      <c r="E19" s="117">
        <v>51764</v>
      </c>
      <c r="F19" s="116" t="s">
        <v>1422</v>
      </c>
      <c r="G19" s="118">
        <f t="shared" ca="1" si="0"/>
        <v>37463</v>
      </c>
      <c r="H19" s="118">
        <f t="shared" ca="1" si="1"/>
        <v>44965</v>
      </c>
      <c r="I19" s="116">
        <v>14</v>
      </c>
      <c r="J19" s="106">
        <f>Formátování!$I19/7</f>
        <v>2</v>
      </c>
      <c r="AA19">
        <v>471</v>
      </c>
      <c r="AB19" s="91">
        <v>8722</v>
      </c>
      <c r="AC19" s="91">
        <v>1220</v>
      </c>
    </row>
    <row r="20" spans="1:29">
      <c r="A20" s="119" t="s">
        <v>328</v>
      </c>
      <c r="B20" s="106" t="s">
        <v>327</v>
      </c>
      <c r="C20" s="106" t="s">
        <v>1421</v>
      </c>
      <c r="D20" s="106">
        <v>10</v>
      </c>
      <c r="E20" s="120">
        <v>58001</v>
      </c>
      <c r="F20" s="106" t="s">
        <v>1081</v>
      </c>
      <c r="G20" s="121">
        <f t="shared" ca="1" si="0"/>
        <v>25203</v>
      </c>
      <c r="H20" s="121">
        <f t="shared" ca="1" si="1"/>
        <v>44973</v>
      </c>
      <c r="I20" s="106">
        <v>13</v>
      </c>
      <c r="J20" s="106">
        <f>Formátování!$I20/7</f>
        <v>1.8571428571428572</v>
      </c>
      <c r="AA20">
        <v>456</v>
      </c>
      <c r="AB20" s="91">
        <v>20982</v>
      </c>
      <c r="AC20" s="91">
        <v>1212</v>
      </c>
    </row>
    <row r="21" spans="1:29">
      <c r="A21" s="115" t="s">
        <v>1420</v>
      </c>
      <c r="B21" s="116" t="s">
        <v>1419</v>
      </c>
      <c r="C21" s="116" t="s">
        <v>1418</v>
      </c>
      <c r="D21" s="116">
        <v>104</v>
      </c>
      <c r="E21" s="117">
        <v>29501</v>
      </c>
      <c r="F21" s="116" t="s">
        <v>1417</v>
      </c>
      <c r="G21" s="118">
        <f t="shared" ca="1" si="0"/>
        <v>26087</v>
      </c>
      <c r="H21" s="118">
        <f t="shared" ca="1" si="1"/>
        <v>44980</v>
      </c>
      <c r="I21" s="116">
        <v>6</v>
      </c>
      <c r="J21" s="106">
        <f>Formátování!$I21/7</f>
        <v>0.8571428571428571</v>
      </c>
      <c r="AA21">
        <v>346</v>
      </c>
      <c r="AB21" s="91">
        <v>20098</v>
      </c>
      <c r="AC21" s="91">
        <v>1205</v>
      </c>
    </row>
    <row r="22" spans="1:29">
      <c r="A22" s="119" t="s">
        <v>173</v>
      </c>
      <c r="B22" s="106" t="s">
        <v>1416</v>
      </c>
      <c r="C22" s="106" t="s">
        <v>1415</v>
      </c>
      <c r="D22" s="106">
        <v>102</v>
      </c>
      <c r="E22" s="120">
        <v>70030</v>
      </c>
      <c r="F22" s="106" t="s">
        <v>1414</v>
      </c>
      <c r="G22" s="121">
        <f t="shared" ca="1" si="0"/>
        <v>29703</v>
      </c>
      <c r="H22" s="121">
        <f t="shared" ca="1" si="1"/>
        <v>44982</v>
      </c>
      <c r="I22" s="106">
        <v>9</v>
      </c>
      <c r="J22" s="106">
        <f>Formátování!$I22/7</f>
        <v>1.2857142857142858</v>
      </c>
      <c r="AA22">
        <v>191</v>
      </c>
      <c r="AB22" s="91">
        <v>16482</v>
      </c>
      <c r="AC22" s="91">
        <v>1203</v>
      </c>
    </row>
    <row r="23" spans="1:29">
      <c r="A23" s="115" t="s">
        <v>1413</v>
      </c>
      <c r="B23" s="116" t="s">
        <v>1412</v>
      </c>
      <c r="C23" s="116" t="s">
        <v>1411</v>
      </c>
      <c r="D23" s="116">
        <v>92</v>
      </c>
      <c r="E23" s="117">
        <v>34806</v>
      </c>
      <c r="F23" s="116" t="s">
        <v>1410</v>
      </c>
      <c r="G23" s="118">
        <f t="shared" ca="1" si="0"/>
        <v>26846</v>
      </c>
      <c r="H23" s="118">
        <f t="shared" ca="1" si="1"/>
        <v>44983</v>
      </c>
      <c r="I23" s="116">
        <v>12</v>
      </c>
      <c r="J23" s="106">
        <f>Formátování!$I23/7</f>
        <v>1.7142857142857142</v>
      </c>
      <c r="AA23">
        <v>147</v>
      </c>
      <c r="AB23" s="91">
        <v>19339</v>
      </c>
      <c r="AC23" s="91">
        <v>1202</v>
      </c>
    </row>
    <row r="24" spans="1:29">
      <c r="A24" s="119" t="s">
        <v>1409</v>
      </c>
      <c r="B24" s="106" t="s">
        <v>1408</v>
      </c>
      <c r="C24" s="106" t="s">
        <v>1407</v>
      </c>
      <c r="D24" s="106">
        <v>87</v>
      </c>
      <c r="E24" s="120">
        <v>58001</v>
      </c>
      <c r="F24" s="106" t="s">
        <v>1081</v>
      </c>
      <c r="G24" s="121">
        <f t="shared" ca="1" si="0"/>
        <v>29093</v>
      </c>
      <c r="H24" s="121">
        <f t="shared" ca="1" si="1"/>
        <v>44989</v>
      </c>
      <c r="I24" s="106">
        <v>11</v>
      </c>
      <c r="J24" s="106">
        <f>Formátování!$I24/7</f>
        <v>1.5714285714285714</v>
      </c>
      <c r="AA24">
        <v>306</v>
      </c>
      <c r="AB24" s="91">
        <v>17092</v>
      </c>
      <c r="AC24" s="91">
        <v>1196</v>
      </c>
    </row>
    <row r="25" spans="1:29">
      <c r="A25" s="115" t="s">
        <v>1406</v>
      </c>
      <c r="B25" s="116" t="s">
        <v>1405</v>
      </c>
      <c r="C25" s="116" t="s">
        <v>887</v>
      </c>
      <c r="D25" s="116">
        <v>61</v>
      </c>
      <c r="E25" s="117">
        <v>38241</v>
      </c>
      <c r="F25" s="116" t="s">
        <v>801</v>
      </c>
      <c r="G25" s="118">
        <f t="shared" ca="1" si="0"/>
        <v>33889</v>
      </c>
      <c r="H25" s="118">
        <f t="shared" ca="1" si="1"/>
        <v>44989</v>
      </c>
      <c r="I25" s="116">
        <v>14</v>
      </c>
      <c r="J25" s="106">
        <f>Formátování!$I25/7</f>
        <v>2</v>
      </c>
      <c r="AA25">
        <v>238</v>
      </c>
      <c r="AB25" s="91">
        <v>12296</v>
      </c>
      <c r="AC25" s="91">
        <v>1196</v>
      </c>
    </row>
    <row r="26" spans="1:29">
      <c r="A26" s="119" t="s">
        <v>1404</v>
      </c>
      <c r="B26" s="106" t="s">
        <v>1403</v>
      </c>
      <c r="C26" s="106" t="s">
        <v>1402</v>
      </c>
      <c r="D26" s="106">
        <v>84</v>
      </c>
      <c r="E26" s="120">
        <v>34021</v>
      </c>
      <c r="F26" s="106" t="s">
        <v>1401</v>
      </c>
      <c r="G26" s="121">
        <f t="shared" ca="1" si="0"/>
        <v>32931</v>
      </c>
      <c r="H26" s="121">
        <f t="shared" ca="1" si="1"/>
        <v>44995</v>
      </c>
      <c r="I26" s="106">
        <v>5</v>
      </c>
      <c r="J26" s="106">
        <f>Formátování!$I26/7</f>
        <v>0.7142857142857143</v>
      </c>
      <c r="AA26">
        <v>381</v>
      </c>
      <c r="AB26" s="91">
        <v>13254</v>
      </c>
      <c r="AC26" s="91">
        <v>1190</v>
      </c>
    </row>
    <row r="27" spans="1:29">
      <c r="A27" s="115" t="s">
        <v>179</v>
      </c>
      <c r="B27" s="116" t="s">
        <v>1400</v>
      </c>
      <c r="C27" s="116" t="s">
        <v>1399</v>
      </c>
      <c r="D27" s="116">
        <v>15</v>
      </c>
      <c r="E27" s="117">
        <v>40502</v>
      </c>
      <c r="F27" s="116" t="s">
        <v>1049</v>
      </c>
      <c r="G27" s="118">
        <f t="shared" ca="1" si="0"/>
        <v>38555</v>
      </c>
      <c r="H27" s="118">
        <f t="shared" ca="1" si="1"/>
        <v>44999</v>
      </c>
      <c r="I27" s="116">
        <v>11</v>
      </c>
      <c r="J27" s="106">
        <f>Formátování!$I27/7</f>
        <v>1.5714285714285714</v>
      </c>
      <c r="AA27">
        <v>415</v>
      </c>
      <c r="AB27" s="91">
        <v>7630</v>
      </c>
      <c r="AC27" s="91">
        <v>1186</v>
      </c>
    </row>
    <row r="28" spans="1:29">
      <c r="A28" s="119" t="s">
        <v>251</v>
      </c>
      <c r="B28" s="106" t="s">
        <v>1398</v>
      </c>
      <c r="C28" s="106" t="s">
        <v>1397</v>
      </c>
      <c r="D28" s="106">
        <v>56</v>
      </c>
      <c r="E28" s="120">
        <v>38301</v>
      </c>
      <c r="F28" s="106" t="s">
        <v>736</v>
      </c>
      <c r="G28" s="121">
        <f t="shared" ca="1" si="0"/>
        <v>30221</v>
      </c>
      <c r="H28" s="121">
        <f t="shared" ca="1" si="1"/>
        <v>45001</v>
      </c>
      <c r="I28" s="106">
        <v>8</v>
      </c>
      <c r="J28" s="106">
        <f>Formátování!$I28/7</f>
        <v>1.1428571428571428</v>
      </c>
      <c r="AA28">
        <v>253</v>
      </c>
      <c r="AB28" s="91">
        <v>15964</v>
      </c>
      <c r="AC28" s="91">
        <v>1184</v>
      </c>
    </row>
    <row r="29" spans="1:29">
      <c r="A29" s="115" t="s">
        <v>1396</v>
      </c>
      <c r="B29" s="116" t="s">
        <v>1395</v>
      </c>
      <c r="C29" s="116" t="s">
        <v>1394</v>
      </c>
      <c r="D29" s="116">
        <v>102</v>
      </c>
      <c r="E29" s="117">
        <v>34901</v>
      </c>
      <c r="F29" s="116" t="s">
        <v>1393</v>
      </c>
      <c r="G29" s="118">
        <f t="shared" ca="1" si="0"/>
        <v>26408</v>
      </c>
      <c r="H29" s="118">
        <f t="shared" ca="1" si="1"/>
        <v>45008</v>
      </c>
      <c r="I29" s="116">
        <v>9</v>
      </c>
      <c r="J29" s="106">
        <f>Formátování!$I29/7</f>
        <v>1.2857142857142858</v>
      </c>
      <c r="AA29">
        <v>204</v>
      </c>
      <c r="AB29" s="91">
        <v>19777</v>
      </c>
      <c r="AC29" s="91">
        <v>1177</v>
      </c>
    </row>
    <row r="30" spans="1:29">
      <c r="A30" s="119" t="s">
        <v>172</v>
      </c>
      <c r="B30" s="106" t="s">
        <v>1392</v>
      </c>
      <c r="C30" s="106" t="s">
        <v>1391</v>
      </c>
      <c r="D30" s="106">
        <v>25</v>
      </c>
      <c r="E30" s="120">
        <v>39301</v>
      </c>
      <c r="F30" s="106" t="s">
        <v>1059</v>
      </c>
      <c r="G30" s="121">
        <f t="shared" ca="1" si="0"/>
        <v>35203</v>
      </c>
      <c r="H30" s="121">
        <f t="shared" ca="1" si="1"/>
        <v>45010</v>
      </c>
      <c r="I30" s="106">
        <v>10</v>
      </c>
      <c r="J30" s="106">
        <f>Formátování!$I30/7</f>
        <v>1.4285714285714286</v>
      </c>
      <c r="AA30">
        <v>166</v>
      </c>
      <c r="AB30" s="91">
        <v>10982</v>
      </c>
      <c r="AC30" s="91">
        <v>1175</v>
      </c>
    </row>
    <row r="31" spans="1:29">
      <c r="A31" s="115" t="s">
        <v>1390</v>
      </c>
      <c r="B31" s="116" t="s">
        <v>1389</v>
      </c>
      <c r="C31" s="116" t="s">
        <v>564</v>
      </c>
      <c r="D31" s="116">
        <v>45</v>
      </c>
      <c r="E31" s="117">
        <v>33401</v>
      </c>
      <c r="F31" s="116" t="s">
        <v>1388</v>
      </c>
      <c r="G31" s="118">
        <f t="shared" ca="1" si="0"/>
        <v>38002</v>
      </c>
      <c r="H31" s="118">
        <f t="shared" ca="1" si="1"/>
        <v>45020</v>
      </c>
      <c r="I31" s="116">
        <v>1</v>
      </c>
      <c r="J31" s="106">
        <f>Formátování!$I31/7</f>
        <v>0.14285714285714285</v>
      </c>
      <c r="AA31">
        <v>391</v>
      </c>
      <c r="AB31" s="91">
        <v>8183</v>
      </c>
      <c r="AC31" s="91">
        <v>1165</v>
      </c>
    </row>
    <row r="32" spans="1:29">
      <c r="A32" s="119" t="s">
        <v>1387</v>
      </c>
      <c r="B32" s="106" t="s">
        <v>1386</v>
      </c>
      <c r="C32" s="106" t="s">
        <v>1385</v>
      </c>
      <c r="D32" s="106">
        <v>68</v>
      </c>
      <c r="E32" s="120">
        <v>54701</v>
      </c>
      <c r="F32" s="106" t="s">
        <v>639</v>
      </c>
      <c r="G32" s="121">
        <f t="shared" ca="1" si="0"/>
        <v>35287</v>
      </c>
      <c r="H32" s="121">
        <f t="shared" ca="1" si="1"/>
        <v>45020</v>
      </c>
      <c r="I32" s="106">
        <v>5</v>
      </c>
      <c r="J32" s="106">
        <f>Formátování!$I32/7</f>
        <v>0.7142857142857143</v>
      </c>
      <c r="AA32">
        <v>210</v>
      </c>
      <c r="AB32" s="91">
        <v>10898</v>
      </c>
      <c r="AC32" s="91">
        <v>1165</v>
      </c>
    </row>
    <row r="33" spans="1:29">
      <c r="A33" s="115" t="s">
        <v>326</v>
      </c>
      <c r="B33" s="116" t="s">
        <v>325</v>
      </c>
      <c r="C33" s="116" t="s">
        <v>1384</v>
      </c>
      <c r="D33" s="116">
        <v>70</v>
      </c>
      <c r="E33" s="117">
        <v>28506</v>
      </c>
      <c r="F33" s="116" t="s">
        <v>1257</v>
      </c>
      <c r="G33" s="118">
        <f t="shared" ca="1" si="0"/>
        <v>30766</v>
      </c>
      <c r="H33" s="118">
        <f t="shared" ca="1" si="1"/>
        <v>45035</v>
      </c>
      <c r="I33" s="116">
        <v>2</v>
      </c>
      <c r="J33" s="106">
        <f>Formátování!$I33/7</f>
        <v>0.2857142857142857</v>
      </c>
      <c r="AA33">
        <v>175</v>
      </c>
      <c r="AB33" s="91">
        <v>15419</v>
      </c>
      <c r="AC33" s="91">
        <v>1150</v>
      </c>
    </row>
    <row r="34" spans="1:29">
      <c r="A34" s="119" t="s">
        <v>1383</v>
      </c>
      <c r="B34" s="106" t="s">
        <v>1382</v>
      </c>
      <c r="C34" s="106" t="s">
        <v>636</v>
      </c>
      <c r="D34" s="106">
        <v>45</v>
      </c>
      <c r="E34" s="120">
        <v>51263</v>
      </c>
      <c r="F34" s="106" t="s">
        <v>1381</v>
      </c>
      <c r="G34" s="121">
        <f t="shared" ca="1" si="0"/>
        <v>26062</v>
      </c>
      <c r="H34" s="121">
        <f t="shared" ca="1" si="1"/>
        <v>45035</v>
      </c>
      <c r="I34" s="106">
        <v>13</v>
      </c>
      <c r="J34" s="106">
        <f>Formátování!$I34/7</f>
        <v>1.8571428571428572</v>
      </c>
      <c r="AA34">
        <v>247</v>
      </c>
      <c r="AB34" s="91">
        <v>20123</v>
      </c>
      <c r="AC34" s="91">
        <v>1150</v>
      </c>
    </row>
    <row r="35" spans="1:29">
      <c r="A35" s="115" t="s">
        <v>308</v>
      </c>
      <c r="B35" s="116" t="s">
        <v>307</v>
      </c>
      <c r="C35" s="116" t="s">
        <v>1380</v>
      </c>
      <c r="D35" s="116">
        <v>43</v>
      </c>
      <c r="E35" s="117">
        <v>39175</v>
      </c>
      <c r="F35" s="116" t="s">
        <v>863</v>
      </c>
      <c r="G35" s="118">
        <f t="shared" ca="1" si="0"/>
        <v>27686</v>
      </c>
      <c r="H35" s="118">
        <f t="shared" ca="1" si="1"/>
        <v>45037</v>
      </c>
      <c r="I35" s="116">
        <v>2</v>
      </c>
      <c r="J35" s="106">
        <f>Formátování!$I35/7</f>
        <v>0.2857142857142857</v>
      </c>
      <c r="AA35">
        <v>296</v>
      </c>
      <c r="AB35" s="91">
        <v>18499</v>
      </c>
      <c r="AC35" s="91">
        <v>1148</v>
      </c>
    </row>
    <row r="36" spans="1:29">
      <c r="A36" s="119" t="s">
        <v>1379</v>
      </c>
      <c r="B36" s="106" t="s">
        <v>1378</v>
      </c>
      <c r="C36" s="106" t="s">
        <v>1377</v>
      </c>
      <c r="D36" s="106">
        <v>96</v>
      </c>
      <c r="E36" s="120">
        <v>39165</v>
      </c>
      <c r="F36" s="106" t="s">
        <v>877</v>
      </c>
      <c r="G36" s="121">
        <f t="shared" ca="1" si="0"/>
        <v>28717</v>
      </c>
      <c r="H36" s="121">
        <f t="shared" ca="1" si="1"/>
        <v>45041</v>
      </c>
      <c r="I36" s="106">
        <v>3</v>
      </c>
      <c r="J36" s="106">
        <f>Formátování!$I36/7</f>
        <v>0.42857142857142855</v>
      </c>
      <c r="AA36">
        <v>222</v>
      </c>
      <c r="AB36" s="91">
        <v>17468</v>
      </c>
      <c r="AC36" s="91">
        <v>1144</v>
      </c>
    </row>
    <row r="37" spans="1:29">
      <c r="A37" s="115" t="s">
        <v>1376</v>
      </c>
      <c r="B37" s="116" t="s">
        <v>1375</v>
      </c>
      <c r="C37" s="116" t="s">
        <v>852</v>
      </c>
      <c r="D37" s="116">
        <v>43</v>
      </c>
      <c r="E37" s="117">
        <v>34201</v>
      </c>
      <c r="F37" s="116" t="s">
        <v>682</v>
      </c>
      <c r="G37" s="118">
        <f t="shared" ca="1" si="0"/>
        <v>32412</v>
      </c>
      <c r="H37" s="118">
        <f t="shared" ca="1" si="1"/>
        <v>45041</v>
      </c>
      <c r="I37" s="116">
        <v>6</v>
      </c>
      <c r="J37" s="106">
        <f>Formátování!$I37/7</f>
        <v>0.8571428571428571</v>
      </c>
      <c r="AA37">
        <v>377</v>
      </c>
      <c r="AB37" s="91">
        <v>13773</v>
      </c>
      <c r="AC37" s="91">
        <v>1144</v>
      </c>
    </row>
    <row r="38" spans="1:29">
      <c r="A38" s="119" t="s">
        <v>1374</v>
      </c>
      <c r="B38" s="106" t="s">
        <v>1373</v>
      </c>
      <c r="C38" s="106" t="s">
        <v>1372</v>
      </c>
      <c r="D38" s="106">
        <v>105</v>
      </c>
      <c r="E38" s="120">
        <v>68001</v>
      </c>
      <c r="F38" s="106" t="s">
        <v>1371</v>
      </c>
      <c r="G38" s="121">
        <f t="shared" ca="1" si="0"/>
        <v>34442</v>
      </c>
      <c r="H38" s="121">
        <f t="shared" ca="1" si="1"/>
        <v>45046</v>
      </c>
      <c r="I38" s="106">
        <v>11</v>
      </c>
      <c r="J38" s="106">
        <f>Formátování!$I38/7</f>
        <v>1.5714285714285714</v>
      </c>
      <c r="AA38">
        <v>220</v>
      </c>
      <c r="AB38" s="91">
        <v>11743</v>
      </c>
      <c r="AC38" s="91">
        <v>1139</v>
      </c>
    </row>
    <row r="39" spans="1:29">
      <c r="A39" s="115" t="s">
        <v>1370</v>
      </c>
      <c r="B39" s="116" t="s">
        <v>1369</v>
      </c>
      <c r="C39" s="116" t="s">
        <v>1368</v>
      </c>
      <c r="D39" s="116">
        <v>61</v>
      </c>
      <c r="E39" s="117">
        <v>34802</v>
      </c>
      <c r="F39" s="116" t="s">
        <v>1367</v>
      </c>
      <c r="G39" s="118">
        <f t="shared" ca="1" si="0"/>
        <v>31623</v>
      </c>
      <c r="H39" s="118">
        <f t="shared" ca="1" si="1"/>
        <v>45048</v>
      </c>
      <c r="I39" s="116">
        <v>2</v>
      </c>
      <c r="J39" s="106">
        <f>Formátování!$I39/7</f>
        <v>0.2857142857142857</v>
      </c>
      <c r="AA39">
        <v>379</v>
      </c>
      <c r="AB39" s="91">
        <v>14562</v>
      </c>
      <c r="AC39" s="91">
        <v>1137</v>
      </c>
    </row>
    <row r="40" spans="1:29">
      <c r="A40" s="119" t="s">
        <v>253</v>
      </c>
      <c r="B40" s="106" t="s">
        <v>1366</v>
      </c>
      <c r="C40" s="106" t="s">
        <v>1365</v>
      </c>
      <c r="D40" s="106">
        <v>38</v>
      </c>
      <c r="E40" s="120">
        <v>75364</v>
      </c>
      <c r="F40" s="106" t="s">
        <v>1364</v>
      </c>
      <c r="G40" s="121">
        <f t="shared" ca="1" si="0"/>
        <v>26383</v>
      </c>
      <c r="H40" s="121">
        <f t="shared" ca="1" si="1"/>
        <v>45051</v>
      </c>
      <c r="I40" s="106">
        <v>5</v>
      </c>
      <c r="J40" s="106">
        <f>Formátování!$I40/7</f>
        <v>0.7142857142857143</v>
      </c>
      <c r="AA40">
        <v>260</v>
      </c>
      <c r="AB40" s="91">
        <v>19802</v>
      </c>
      <c r="AC40" s="91">
        <v>1134</v>
      </c>
    </row>
    <row r="41" spans="1:29">
      <c r="A41" s="115" t="s">
        <v>1363</v>
      </c>
      <c r="B41" s="116" t="s">
        <v>1362</v>
      </c>
      <c r="C41" s="116" t="s">
        <v>1179</v>
      </c>
      <c r="D41" s="116">
        <v>84</v>
      </c>
      <c r="E41" s="117">
        <v>54101</v>
      </c>
      <c r="F41" s="116" t="s">
        <v>732</v>
      </c>
      <c r="G41" s="118">
        <f t="shared" ca="1" si="0"/>
        <v>32857</v>
      </c>
      <c r="H41" s="118">
        <f t="shared" ca="1" si="1"/>
        <v>45053</v>
      </c>
      <c r="I41" s="116">
        <v>7</v>
      </c>
      <c r="J41" s="106">
        <f>Formátování!$I41/7</f>
        <v>1</v>
      </c>
      <c r="AA41">
        <v>300</v>
      </c>
      <c r="AB41" s="91">
        <v>13328</v>
      </c>
      <c r="AC41" s="91">
        <v>1132</v>
      </c>
    </row>
    <row r="42" spans="1:29">
      <c r="A42" s="119" t="s">
        <v>1361</v>
      </c>
      <c r="B42" s="106" t="s">
        <v>1360</v>
      </c>
      <c r="C42" s="106" t="s">
        <v>506</v>
      </c>
      <c r="D42" s="106">
        <v>64</v>
      </c>
      <c r="E42" s="120">
        <v>79326</v>
      </c>
      <c r="F42" s="106" t="s">
        <v>1359</v>
      </c>
      <c r="G42" s="121">
        <f t="shared" ca="1" si="0"/>
        <v>29208</v>
      </c>
      <c r="H42" s="121">
        <f t="shared" ca="1" si="1"/>
        <v>45061</v>
      </c>
      <c r="I42" s="106">
        <v>1</v>
      </c>
      <c r="J42" s="106">
        <f>Formátování!$I42/7</f>
        <v>0.14285714285714285</v>
      </c>
      <c r="AA42">
        <v>144</v>
      </c>
      <c r="AB42" s="91">
        <v>16977</v>
      </c>
      <c r="AC42" s="91">
        <v>1124</v>
      </c>
    </row>
    <row r="43" spans="1:29">
      <c r="A43" s="115" t="s">
        <v>1358</v>
      </c>
      <c r="B43" s="116" t="s">
        <v>1357</v>
      </c>
      <c r="C43" s="116" t="s">
        <v>1356</v>
      </c>
      <c r="D43" s="116">
        <v>82</v>
      </c>
      <c r="E43" s="117">
        <v>78391</v>
      </c>
      <c r="F43" s="116" t="s">
        <v>1355</v>
      </c>
      <c r="G43" s="118">
        <f t="shared" ca="1" si="0"/>
        <v>35628</v>
      </c>
      <c r="H43" s="118">
        <f t="shared" ca="1" si="1"/>
        <v>45065</v>
      </c>
      <c r="I43" s="116">
        <v>1</v>
      </c>
      <c r="J43" s="106">
        <f>Formátování!$I43/7</f>
        <v>0.14285714285714285</v>
      </c>
      <c r="AA43">
        <v>271</v>
      </c>
      <c r="AB43" s="91">
        <v>10557</v>
      </c>
      <c r="AC43" s="91">
        <v>1120</v>
      </c>
    </row>
    <row r="44" spans="1:29">
      <c r="A44" s="119" t="s">
        <v>162</v>
      </c>
      <c r="B44" s="106" t="s">
        <v>1352</v>
      </c>
      <c r="C44" s="106" t="s">
        <v>821</v>
      </c>
      <c r="D44" s="106">
        <v>62</v>
      </c>
      <c r="E44" s="120">
        <v>26223</v>
      </c>
      <c r="F44" s="106" t="s">
        <v>1354</v>
      </c>
      <c r="G44" s="121">
        <f t="shared" ca="1" si="0"/>
        <v>33940</v>
      </c>
      <c r="H44" s="121">
        <f t="shared" ca="1" si="1"/>
        <v>45066</v>
      </c>
      <c r="I44" s="106">
        <v>13</v>
      </c>
      <c r="J44" s="106">
        <f>Formátování!$I44/7</f>
        <v>1.8571428571428572</v>
      </c>
      <c r="AA44">
        <v>213</v>
      </c>
      <c r="AB44" s="91">
        <v>12245</v>
      </c>
      <c r="AC44" s="91">
        <v>1119</v>
      </c>
    </row>
    <row r="45" spans="1:29">
      <c r="A45" s="115" t="s">
        <v>1353</v>
      </c>
      <c r="B45" s="116" t="s">
        <v>1352</v>
      </c>
      <c r="C45" s="116" t="s">
        <v>482</v>
      </c>
      <c r="D45" s="116">
        <v>96</v>
      </c>
      <c r="E45" s="117">
        <v>25601</v>
      </c>
      <c r="F45" s="116" t="s">
        <v>961</v>
      </c>
      <c r="G45" s="118">
        <f t="shared" ca="1" si="0"/>
        <v>26897</v>
      </c>
      <c r="H45" s="118">
        <f t="shared" ca="1" si="1"/>
        <v>45068</v>
      </c>
      <c r="I45" s="116">
        <v>11</v>
      </c>
      <c r="J45" s="106">
        <f>Formátování!$I45/7</f>
        <v>1.5714285714285714</v>
      </c>
      <c r="AA45">
        <v>293</v>
      </c>
      <c r="AB45" s="91">
        <v>19288</v>
      </c>
      <c r="AC45" s="91">
        <v>1117</v>
      </c>
    </row>
    <row r="46" spans="1:29">
      <c r="A46" s="119" t="s">
        <v>1351</v>
      </c>
      <c r="B46" s="106" t="s">
        <v>1350</v>
      </c>
      <c r="C46" s="106" t="s">
        <v>1349</v>
      </c>
      <c r="D46" s="106">
        <v>4</v>
      </c>
      <c r="E46" s="120">
        <v>34952</v>
      </c>
      <c r="F46" s="106" t="s">
        <v>1348</v>
      </c>
      <c r="G46" s="121">
        <f t="shared" ca="1" si="0"/>
        <v>36857</v>
      </c>
      <c r="H46" s="121">
        <f t="shared" ca="1" si="1"/>
        <v>45070</v>
      </c>
      <c r="I46" s="106">
        <v>3</v>
      </c>
      <c r="J46" s="106">
        <f>Formátování!$I46/7</f>
        <v>0.42857142857142855</v>
      </c>
      <c r="AA46">
        <v>456</v>
      </c>
      <c r="AB46" s="91">
        <v>9328</v>
      </c>
      <c r="AC46" s="91">
        <v>1115</v>
      </c>
    </row>
    <row r="47" spans="1:29">
      <c r="A47" s="115" t="s">
        <v>1347</v>
      </c>
      <c r="B47" s="116" t="s">
        <v>1346</v>
      </c>
      <c r="C47" s="116" t="s">
        <v>791</v>
      </c>
      <c r="D47" s="116">
        <v>66</v>
      </c>
      <c r="E47" s="117">
        <v>41501</v>
      </c>
      <c r="F47" s="116" t="s">
        <v>1345</v>
      </c>
      <c r="G47" s="118">
        <f t="shared" ca="1" si="0"/>
        <v>25215</v>
      </c>
      <c r="H47" s="118">
        <f t="shared" ca="1" si="1"/>
        <v>45074</v>
      </c>
      <c r="I47" s="116">
        <v>8</v>
      </c>
      <c r="J47" s="106">
        <f>Formátování!$I47/7</f>
        <v>1.1428571428571428</v>
      </c>
      <c r="AA47">
        <v>378</v>
      </c>
      <c r="AB47" s="91">
        <v>20970</v>
      </c>
      <c r="AC47" s="91">
        <v>1111</v>
      </c>
    </row>
    <row r="48" spans="1:29">
      <c r="A48" s="119" t="s">
        <v>190</v>
      </c>
      <c r="B48" s="106" t="s">
        <v>1344</v>
      </c>
      <c r="C48" s="106" t="s">
        <v>1343</v>
      </c>
      <c r="D48" s="106">
        <v>60</v>
      </c>
      <c r="E48" s="120">
        <v>67555</v>
      </c>
      <c r="F48" s="106" t="s">
        <v>1342</v>
      </c>
      <c r="G48" s="121">
        <f t="shared" ca="1" si="0"/>
        <v>29224</v>
      </c>
      <c r="H48" s="121">
        <f t="shared" ca="1" si="1"/>
        <v>45079</v>
      </c>
      <c r="I48" s="106">
        <v>6</v>
      </c>
      <c r="J48" s="106">
        <f>Formátování!$I48/7</f>
        <v>0.8571428571428571</v>
      </c>
      <c r="AA48">
        <v>268</v>
      </c>
      <c r="AB48" s="91">
        <v>16961</v>
      </c>
      <c r="AC48" s="91">
        <v>1106</v>
      </c>
    </row>
    <row r="49" spans="1:29">
      <c r="A49" s="115" t="s">
        <v>1341</v>
      </c>
      <c r="B49" s="116" t="s">
        <v>1340</v>
      </c>
      <c r="C49" s="116" t="s">
        <v>947</v>
      </c>
      <c r="D49" s="116">
        <v>101</v>
      </c>
      <c r="E49" s="117">
        <v>41002</v>
      </c>
      <c r="F49" s="116" t="s">
        <v>1339</v>
      </c>
      <c r="G49" s="118">
        <f t="shared" ca="1" si="0"/>
        <v>28298</v>
      </c>
      <c r="H49" s="118">
        <f t="shared" ca="1" si="1"/>
        <v>45079</v>
      </c>
      <c r="I49" s="116">
        <v>9</v>
      </c>
      <c r="J49" s="106">
        <f>Formátování!$I49/7</f>
        <v>1.2857142857142858</v>
      </c>
      <c r="AA49">
        <v>159</v>
      </c>
      <c r="AB49" s="91">
        <v>17887</v>
      </c>
      <c r="AC49" s="91">
        <v>1106</v>
      </c>
    </row>
    <row r="50" spans="1:29">
      <c r="A50" s="119" t="s">
        <v>1338</v>
      </c>
      <c r="B50" s="106" t="s">
        <v>1337</v>
      </c>
      <c r="C50" s="106" t="s">
        <v>1336</v>
      </c>
      <c r="D50" s="106">
        <v>76</v>
      </c>
      <c r="E50" s="120">
        <v>19011</v>
      </c>
      <c r="F50" s="106" t="s">
        <v>1335</v>
      </c>
      <c r="G50" s="121">
        <f t="shared" ca="1" si="0"/>
        <v>28547</v>
      </c>
      <c r="H50" s="121">
        <f t="shared" ca="1" si="1"/>
        <v>45082</v>
      </c>
      <c r="I50" s="106">
        <v>8</v>
      </c>
      <c r="J50" s="106">
        <f>Formátování!$I50/7</f>
        <v>1.1428571428571428</v>
      </c>
      <c r="AA50">
        <v>240</v>
      </c>
      <c r="AB50" s="91">
        <v>17638</v>
      </c>
      <c r="AC50" s="91">
        <v>1103</v>
      </c>
    </row>
    <row r="51" spans="1:29">
      <c r="A51" s="115" t="s">
        <v>1334</v>
      </c>
      <c r="B51" s="116" t="s">
        <v>1333</v>
      </c>
      <c r="C51" s="116" t="s">
        <v>1332</v>
      </c>
      <c r="D51" s="116">
        <v>62</v>
      </c>
      <c r="E51" s="117">
        <v>58263</v>
      </c>
      <c r="F51" s="116" t="s">
        <v>1331</v>
      </c>
      <c r="G51" s="118">
        <f t="shared" ca="1" si="0"/>
        <v>33166</v>
      </c>
      <c r="H51" s="118">
        <f t="shared" ca="1" si="1"/>
        <v>45084</v>
      </c>
      <c r="I51" s="116">
        <v>8</v>
      </c>
      <c r="J51" s="106">
        <f>Formátování!$I51/7</f>
        <v>1.1428571428571428</v>
      </c>
      <c r="AA51">
        <v>297</v>
      </c>
      <c r="AB51" s="91">
        <v>13019</v>
      </c>
      <c r="AC51" s="91">
        <v>1101</v>
      </c>
    </row>
    <row r="52" spans="1:29">
      <c r="A52" s="119" t="s">
        <v>1330</v>
      </c>
      <c r="B52" s="106" t="s">
        <v>1329</v>
      </c>
      <c r="C52" s="106" t="s">
        <v>1328</v>
      </c>
      <c r="D52" s="106">
        <v>22</v>
      </c>
      <c r="E52" s="120">
        <v>39131</v>
      </c>
      <c r="F52" s="106" t="s">
        <v>1327</v>
      </c>
      <c r="G52" s="121">
        <f t="shared" ca="1" si="0"/>
        <v>25705</v>
      </c>
      <c r="H52" s="121">
        <f t="shared" ca="1" si="1"/>
        <v>45084</v>
      </c>
      <c r="I52" s="106">
        <v>7</v>
      </c>
      <c r="J52" s="106">
        <f>Formátování!$I52/7</f>
        <v>1</v>
      </c>
      <c r="AA52">
        <v>441</v>
      </c>
      <c r="AB52" s="91">
        <v>20480</v>
      </c>
      <c r="AC52" s="91">
        <v>1101</v>
      </c>
    </row>
    <row r="53" spans="1:29">
      <c r="A53" s="115" t="s">
        <v>1326</v>
      </c>
      <c r="B53" s="116" t="s">
        <v>1325</v>
      </c>
      <c r="C53" s="116" t="s">
        <v>1324</v>
      </c>
      <c r="D53" s="116">
        <v>53</v>
      </c>
      <c r="E53" s="117">
        <v>38241</v>
      </c>
      <c r="F53" s="116" t="s">
        <v>801</v>
      </c>
      <c r="G53" s="118">
        <f t="shared" ca="1" si="0"/>
        <v>27682</v>
      </c>
      <c r="H53" s="118">
        <f t="shared" ca="1" si="1"/>
        <v>45085</v>
      </c>
      <c r="I53" s="116">
        <v>6</v>
      </c>
      <c r="J53" s="106">
        <f>Formátování!$I53/7</f>
        <v>0.8571428571428571</v>
      </c>
      <c r="AA53">
        <v>196</v>
      </c>
      <c r="AB53" s="91">
        <v>18503</v>
      </c>
      <c r="AC53" s="91">
        <v>1100</v>
      </c>
    </row>
    <row r="54" spans="1:29">
      <c r="A54" s="119" t="s">
        <v>1323</v>
      </c>
      <c r="B54" s="106" t="s">
        <v>1322</v>
      </c>
      <c r="C54" s="106" t="s">
        <v>791</v>
      </c>
      <c r="D54" s="106">
        <v>69</v>
      </c>
      <c r="E54" s="120">
        <v>46822</v>
      </c>
      <c r="F54" s="106" t="s">
        <v>1321</v>
      </c>
      <c r="G54" s="121">
        <f t="shared" ca="1" si="0"/>
        <v>30693</v>
      </c>
      <c r="H54" s="121">
        <f t="shared" ca="1" si="1"/>
        <v>45087</v>
      </c>
      <c r="I54" s="106">
        <v>2</v>
      </c>
      <c r="J54" s="106">
        <f>Formátování!$I54/7</f>
        <v>0.2857142857142857</v>
      </c>
      <c r="AA54">
        <v>205</v>
      </c>
      <c r="AB54" s="91">
        <v>15492</v>
      </c>
      <c r="AC54" s="91">
        <v>1098</v>
      </c>
    </row>
    <row r="55" spans="1:29">
      <c r="A55" s="115" t="s">
        <v>1320</v>
      </c>
      <c r="B55" s="116" t="s">
        <v>1319</v>
      </c>
      <c r="C55" s="116" t="s">
        <v>977</v>
      </c>
      <c r="D55" s="116">
        <v>37</v>
      </c>
      <c r="E55" s="117">
        <v>54701</v>
      </c>
      <c r="F55" s="116" t="s">
        <v>639</v>
      </c>
      <c r="G55" s="118">
        <f t="shared" ca="1" si="0"/>
        <v>30622</v>
      </c>
      <c r="H55" s="118">
        <f t="shared" ca="1" si="1"/>
        <v>45096</v>
      </c>
      <c r="I55" s="116">
        <v>8</v>
      </c>
      <c r="J55" s="106">
        <f>Formátování!$I55/7</f>
        <v>1.1428571428571428</v>
      </c>
      <c r="AA55">
        <v>386</v>
      </c>
      <c r="AB55" s="91">
        <v>15563</v>
      </c>
      <c r="AC55" s="91">
        <v>1089</v>
      </c>
    </row>
    <row r="56" spans="1:29">
      <c r="A56" s="119" t="s">
        <v>1318</v>
      </c>
      <c r="B56" s="106" t="s">
        <v>1317</v>
      </c>
      <c r="C56" s="106" t="s">
        <v>1316</v>
      </c>
      <c r="D56" s="106">
        <v>8</v>
      </c>
      <c r="E56" s="120">
        <v>34101</v>
      </c>
      <c r="F56" s="106" t="s">
        <v>1315</v>
      </c>
      <c r="G56" s="121">
        <f t="shared" ca="1" si="0"/>
        <v>39156</v>
      </c>
      <c r="H56" s="121">
        <f t="shared" ca="1" si="1"/>
        <v>45099</v>
      </c>
      <c r="I56" s="106">
        <v>10</v>
      </c>
      <c r="J56" s="106">
        <f>Formátování!$I56/7</f>
        <v>1.4285714285714286</v>
      </c>
      <c r="AA56">
        <v>499</v>
      </c>
      <c r="AB56" s="91">
        <v>7029</v>
      </c>
      <c r="AC56" s="91">
        <v>1086</v>
      </c>
    </row>
    <row r="57" spans="1:29">
      <c r="A57" s="115" t="s">
        <v>1314</v>
      </c>
      <c r="B57" s="116" t="s">
        <v>1313</v>
      </c>
      <c r="C57" s="116" t="s">
        <v>1312</v>
      </c>
      <c r="D57" s="116">
        <v>61</v>
      </c>
      <c r="E57" s="117">
        <v>29404</v>
      </c>
      <c r="F57" s="116" t="s">
        <v>1311</v>
      </c>
      <c r="G57" s="118">
        <f t="shared" ca="1" si="0"/>
        <v>29616</v>
      </c>
      <c r="H57" s="118">
        <f t="shared" ca="1" si="1"/>
        <v>45104</v>
      </c>
      <c r="I57" s="116">
        <v>9</v>
      </c>
      <c r="J57" s="106">
        <f>Formátování!$I57/7</f>
        <v>1.2857142857142858</v>
      </c>
      <c r="AA57">
        <v>187</v>
      </c>
      <c r="AB57" s="91">
        <v>16569</v>
      </c>
      <c r="AC57" s="91">
        <v>1081</v>
      </c>
    </row>
    <row r="58" spans="1:29">
      <c r="A58" s="119" t="s">
        <v>1310</v>
      </c>
      <c r="B58" s="106" t="s">
        <v>1309</v>
      </c>
      <c r="C58" s="106" t="s">
        <v>1308</v>
      </c>
      <c r="D58" s="106">
        <v>5</v>
      </c>
      <c r="E58" s="120">
        <v>25753</v>
      </c>
      <c r="F58" s="106" t="s">
        <v>1307</v>
      </c>
      <c r="G58" s="121">
        <f t="shared" ca="1" si="0"/>
        <v>36850</v>
      </c>
      <c r="H58" s="121">
        <f t="shared" ca="1" si="1"/>
        <v>45108</v>
      </c>
      <c r="I58" s="106">
        <v>1</v>
      </c>
      <c r="J58" s="106">
        <f>Formátování!$I58/7</f>
        <v>0.14285714285714285</v>
      </c>
      <c r="AA58">
        <v>474</v>
      </c>
      <c r="AB58" s="91">
        <v>9335</v>
      </c>
      <c r="AC58" s="91">
        <v>1077</v>
      </c>
    </row>
    <row r="59" spans="1:29">
      <c r="A59" s="115" t="s">
        <v>295</v>
      </c>
      <c r="B59" s="116" t="s">
        <v>1306</v>
      </c>
      <c r="C59" s="116" t="s">
        <v>1305</v>
      </c>
      <c r="D59" s="116">
        <v>70</v>
      </c>
      <c r="E59" s="117">
        <v>74254</v>
      </c>
      <c r="F59" s="116" t="s">
        <v>1304</v>
      </c>
      <c r="G59" s="118">
        <f t="shared" ca="1" si="0"/>
        <v>33173</v>
      </c>
      <c r="H59" s="118">
        <f t="shared" ca="1" si="1"/>
        <v>45109</v>
      </c>
      <c r="I59" s="116">
        <v>13</v>
      </c>
      <c r="J59" s="106">
        <f>Formátování!$I59/7</f>
        <v>1.8571428571428572</v>
      </c>
      <c r="AA59">
        <v>473</v>
      </c>
      <c r="AB59" s="91">
        <v>13012</v>
      </c>
      <c r="AC59" s="91">
        <v>1076</v>
      </c>
    </row>
    <row r="60" spans="1:29">
      <c r="A60" s="119" t="s">
        <v>1303</v>
      </c>
      <c r="B60" s="106" t="s">
        <v>1302</v>
      </c>
      <c r="C60" s="106" t="s">
        <v>1301</v>
      </c>
      <c r="D60" s="106">
        <v>1</v>
      </c>
      <c r="E60" s="120">
        <v>38451</v>
      </c>
      <c r="F60" s="106" t="s">
        <v>1300</v>
      </c>
      <c r="G60" s="121">
        <f t="shared" ca="1" si="0"/>
        <v>34943</v>
      </c>
      <c r="H60" s="121">
        <f t="shared" ca="1" si="1"/>
        <v>45110</v>
      </c>
      <c r="I60" s="106">
        <v>2</v>
      </c>
      <c r="J60" s="106">
        <f>Formátování!$I60/7</f>
        <v>0.2857142857142857</v>
      </c>
      <c r="AA60">
        <v>500</v>
      </c>
      <c r="AB60" s="91">
        <v>11242</v>
      </c>
      <c r="AC60" s="91">
        <v>1075</v>
      </c>
    </row>
    <row r="61" spans="1:29">
      <c r="A61" s="115" t="s">
        <v>1299</v>
      </c>
      <c r="B61" s="116" t="s">
        <v>1298</v>
      </c>
      <c r="C61" s="116" t="s">
        <v>447</v>
      </c>
      <c r="D61" s="116">
        <v>79</v>
      </c>
      <c r="E61" s="117">
        <v>43801</v>
      </c>
      <c r="F61" s="116" t="s">
        <v>1297</v>
      </c>
      <c r="G61" s="118">
        <f t="shared" ca="1" si="0"/>
        <v>27332</v>
      </c>
      <c r="H61" s="118">
        <f t="shared" ca="1" si="1"/>
        <v>45114</v>
      </c>
      <c r="I61" s="116">
        <v>1</v>
      </c>
      <c r="J61" s="106">
        <f>Formátování!$I61/7</f>
        <v>0.14285714285714285</v>
      </c>
      <c r="AA61">
        <v>263</v>
      </c>
      <c r="AB61" s="91">
        <v>18853</v>
      </c>
      <c r="AC61" s="91">
        <v>1071</v>
      </c>
    </row>
    <row r="62" spans="1:29">
      <c r="A62" s="119" t="s">
        <v>140</v>
      </c>
      <c r="B62" s="106" t="s">
        <v>1296</v>
      </c>
      <c r="C62" s="106" t="s">
        <v>712</v>
      </c>
      <c r="D62" s="106">
        <v>87</v>
      </c>
      <c r="E62" s="120">
        <v>56943</v>
      </c>
      <c r="F62" s="106" t="s">
        <v>744</v>
      </c>
      <c r="G62" s="121">
        <f t="shared" ca="1" si="0"/>
        <v>33081</v>
      </c>
      <c r="H62" s="121">
        <f t="shared" ca="1" si="1"/>
        <v>45122</v>
      </c>
      <c r="I62" s="106">
        <v>11</v>
      </c>
      <c r="J62" s="106">
        <f>Formátování!$I62/7</f>
        <v>1.5714285714285714</v>
      </c>
      <c r="AA62">
        <v>205</v>
      </c>
      <c r="AB62" s="91">
        <v>13104</v>
      </c>
      <c r="AC62" s="91">
        <v>1063</v>
      </c>
    </row>
    <row r="63" spans="1:29">
      <c r="A63" s="115" t="s">
        <v>1295</v>
      </c>
      <c r="B63" s="116" t="s">
        <v>1294</v>
      </c>
      <c r="C63" s="116" t="s">
        <v>1293</v>
      </c>
      <c r="D63" s="116">
        <v>55</v>
      </c>
      <c r="E63" s="117">
        <v>50732</v>
      </c>
      <c r="F63" s="116" t="s">
        <v>578</v>
      </c>
      <c r="G63" s="118">
        <f t="shared" ca="1" si="0"/>
        <v>33713</v>
      </c>
      <c r="H63" s="118">
        <f t="shared" ca="1" si="1"/>
        <v>45122</v>
      </c>
      <c r="I63" s="116">
        <v>12</v>
      </c>
      <c r="J63" s="106">
        <f>Formátování!$I63/7</f>
        <v>1.7142857142857142</v>
      </c>
      <c r="AA63">
        <v>152</v>
      </c>
      <c r="AB63" s="91">
        <v>12472</v>
      </c>
      <c r="AC63" s="91">
        <v>1063</v>
      </c>
    </row>
    <row r="64" spans="1:29">
      <c r="A64" s="119" t="s">
        <v>1292</v>
      </c>
      <c r="B64" s="106" t="s">
        <v>1291</v>
      </c>
      <c r="C64" s="106" t="s">
        <v>522</v>
      </c>
      <c r="D64" s="106">
        <v>74</v>
      </c>
      <c r="E64" s="120">
        <v>39155</v>
      </c>
      <c r="F64" s="106" t="s">
        <v>931</v>
      </c>
      <c r="G64" s="121">
        <f t="shared" ca="1" si="0"/>
        <v>28811</v>
      </c>
      <c r="H64" s="121">
        <f t="shared" ca="1" si="1"/>
        <v>45127</v>
      </c>
      <c r="I64" s="106">
        <v>11</v>
      </c>
      <c r="J64" s="106">
        <f>Formátování!$I64/7</f>
        <v>1.5714285714285714</v>
      </c>
      <c r="AA64">
        <v>386</v>
      </c>
      <c r="AB64" s="91">
        <v>17374</v>
      </c>
      <c r="AC64" s="91">
        <v>1058</v>
      </c>
    </row>
    <row r="65" spans="1:29">
      <c r="A65" s="115" t="s">
        <v>1290</v>
      </c>
      <c r="B65" s="116" t="s">
        <v>1289</v>
      </c>
      <c r="C65" s="116" t="s">
        <v>1288</v>
      </c>
      <c r="D65" s="116">
        <v>40</v>
      </c>
      <c r="E65" s="117">
        <v>59242</v>
      </c>
      <c r="F65" s="116" t="s">
        <v>1287</v>
      </c>
      <c r="G65" s="118">
        <f t="shared" ca="1" si="0"/>
        <v>30010</v>
      </c>
      <c r="H65" s="118">
        <f t="shared" ca="1" si="1"/>
        <v>45129</v>
      </c>
      <c r="I65" s="116">
        <v>2</v>
      </c>
      <c r="J65" s="106">
        <f>Formátování!$I65/7</f>
        <v>0.2857142857142857</v>
      </c>
      <c r="AA65">
        <v>383</v>
      </c>
      <c r="AB65" s="91">
        <v>16175</v>
      </c>
      <c r="AC65" s="91">
        <v>1056</v>
      </c>
    </row>
    <row r="66" spans="1:29">
      <c r="A66" s="119" t="s">
        <v>1286</v>
      </c>
      <c r="B66" s="106" t="s">
        <v>1285</v>
      </c>
      <c r="C66" s="106" t="s">
        <v>1284</v>
      </c>
      <c r="D66" s="106">
        <v>28</v>
      </c>
      <c r="E66" s="120">
        <v>66451</v>
      </c>
      <c r="F66" s="106" t="s">
        <v>1283</v>
      </c>
      <c r="G66" s="121">
        <f t="shared" ref="G66:G129" ca="1" si="2">TODAY()-AB66</f>
        <v>32305</v>
      </c>
      <c r="H66" s="121">
        <f t="shared" ref="H66:H129" ca="1" si="3">TODAY()-AC66</f>
        <v>45131</v>
      </c>
      <c r="I66" s="106">
        <v>13</v>
      </c>
      <c r="J66" s="106">
        <f>Formátování!$I66/7</f>
        <v>1.8571428571428572</v>
      </c>
      <c r="AA66">
        <v>194</v>
      </c>
      <c r="AB66" s="91">
        <v>13880</v>
      </c>
      <c r="AC66" s="91">
        <v>1054</v>
      </c>
    </row>
    <row r="67" spans="1:29">
      <c r="A67" s="115" t="s">
        <v>1282</v>
      </c>
      <c r="B67" s="116" t="s">
        <v>1281</v>
      </c>
      <c r="C67" s="116" t="s">
        <v>739</v>
      </c>
      <c r="D67" s="116">
        <v>98</v>
      </c>
      <c r="E67" s="117">
        <v>34012</v>
      </c>
      <c r="F67" s="116" t="s">
        <v>787</v>
      </c>
      <c r="G67" s="118">
        <f t="shared" ca="1" si="2"/>
        <v>26695</v>
      </c>
      <c r="H67" s="118">
        <f t="shared" ca="1" si="3"/>
        <v>45136</v>
      </c>
      <c r="I67" s="116">
        <v>3</v>
      </c>
      <c r="J67" s="106">
        <f>Formátování!$I67/7</f>
        <v>0.42857142857142855</v>
      </c>
      <c r="AA67">
        <v>435</v>
      </c>
      <c r="AB67" s="91">
        <v>19490</v>
      </c>
      <c r="AC67" s="91">
        <v>1049</v>
      </c>
    </row>
    <row r="68" spans="1:29">
      <c r="A68" s="119" t="s">
        <v>1280</v>
      </c>
      <c r="B68" s="106" t="s">
        <v>1279</v>
      </c>
      <c r="C68" s="106" t="s">
        <v>1278</v>
      </c>
      <c r="D68" s="106">
        <v>29</v>
      </c>
      <c r="E68" s="120">
        <v>46343</v>
      </c>
      <c r="F68" s="106" t="s">
        <v>1277</v>
      </c>
      <c r="G68" s="121">
        <f t="shared" ca="1" si="2"/>
        <v>30422</v>
      </c>
      <c r="H68" s="121">
        <f t="shared" ca="1" si="3"/>
        <v>45138</v>
      </c>
      <c r="I68" s="106">
        <v>7</v>
      </c>
      <c r="J68" s="106">
        <f>Formátování!$I68/7</f>
        <v>1</v>
      </c>
      <c r="AA68">
        <v>268</v>
      </c>
      <c r="AB68" s="91">
        <v>15763</v>
      </c>
      <c r="AC68" s="91">
        <v>1047</v>
      </c>
    </row>
    <row r="69" spans="1:29">
      <c r="A69" s="115" t="s">
        <v>1276</v>
      </c>
      <c r="B69" s="116" t="s">
        <v>1275</v>
      </c>
      <c r="C69" s="116" t="s">
        <v>1179</v>
      </c>
      <c r="D69" s="116">
        <v>10</v>
      </c>
      <c r="E69" s="117">
        <v>68712</v>
      </c>
      <c r="F69" s="116" t="s">
        <v>1274</v>
      </c>
      <c r="G69" s="118">
        <f t="shared" ca="1" si="2"/>
        <v>29764</v>
      </c>
      <c r="H69" s="118">
        <f t="shared" ca="1" si="3"/>
        <v>45138</v>
      </c>
      <c r="I69" s="116">
        <v>11</v>
      </c>
      <c r="J69" s="106">
        <f>Formátování!$I69/7</f>
        <v>1.5714285714285714</v>
      </c>
      <c r="AA69">
        <v>424</v>
      </c>
      <c r="AB69" s="91">
        <v>16421</v>
      </c>
      <c r="AC69" s="91">
        <v>1047</v>
      </c>
    </row>
    <row r="70" spans="1:29">
      <c r="A70" s="119" t="s">
        <v>1273</v>
      </c>
      <c r="B70" s="106" t="s">
        <v>1270</v>
      </c>
      <c r="C70" s="106" t="s">
        <v>1272</v>
      </c>
      <c r="D70" s="106">
        <v>49</v>
      </c>
      <c r="E70" s="120">
        <v>54931</v>
      </c>
      <c r="F70" s="106" t="s">
        <v>477</v>
      </c>
      <c r="G70" s="121">
        <f t="shared" ca="1" si="2"/>
        <v>38051</v>
      </c>
      <c r="H70" s="121">
        <f t="shared" ca="1" si="3"/>
        <v>45138</v>
      </c>
      <c r="I70" s="106">
        <v>14</v>
      </c>
      <c r="J70" s="106">
        <f>Formátování!$I70/7</f>
        <v>2</v>
      </c>
      <c r="AA70">
        <v>369</v>
      </c>
      <c r="AB70" s="91">
        <v>8134</v>
      </c>
      <c r="AC70" s="91">
        <v>1047</v>
      </c>
    </row>
    <row r="71" spans="1:29">
      <c r="A71" s="115" t="s">
        <v>1271</v>
      </c>
      <c r="B71" s="116" t="s">
        <v>1270</v>
      </c>
      <c r="C71" s="116" t="s">
        <v>1269</v>
      </c>
      <c r="D71" s="116">
        <v>68</v>
      </c>
      <c r="E71" s="117">
        <v>25724</v>
      </c>
      <c r="F71" s="116" t="s">
        <v>1268</v>
      </c>
      <c r="G71" s="118">
        <f t="shared" ca="1" si="2"/>
        <v>27131</v>
      </c>
      <c r="H71" s="118">
        <f t="shared" ca="1" si="3"/>
        <v>45139</v>
      </c>
      <c r="I71" s="116">
        <v>1</v>
      </c>
      <c r="J71" s="106">
        <f>Formátování!$I71/7</f>
        <v>0.14285714285714285</v>
      </c>
      <c r="AA71">
        <v>350</v>
      </c>
      <c r="AB71" s="91">
        <v>19054</v>
      </c>
      <c r="AC71" s="91">
        <v>1046</v>
      </c>
    </row>
    <row r="72" spans="1:29">
      <c r="A72" s="119" t="s">
        <v>1267</v>
      </c>
      <c r="B72" s="106" t="s">
        <v>1266</v>
      </c>
      <c r="C72" s="106" t="s">
        <v>1265</v>
      </c>
      <c r="D72" s="106">
        <v>83</v>
      </c>
      <c r="E72" s="120">
        <v>25901</v>
      </c>
      <c r="F72" s="106" t="s">
        <v>1264</v>
      </c>
      <c r="G72" s="121">
        <f t="shared" ca="1" si="2"/>
        <v>27138</v>
      </c>
      <c r="H72" s="121">
        <f t="shared" ca="1" si="3"/>
        <v>45141</v>
      </c>
      <c r="I72" s="106">
        <v>3</v>
      </c>
      <c r="J72" s="106">
        <f>Formátování!$I72/7</f>
        <v>0.42857142857142855</v>
      </c>
      <c r="AA72">
        <v>373</v>
      </c>
      <c r="AB72" s="91">
        <v>19047</v>
      </c>
      <c r="AC72" s="91">
        <v>1044</v>
      </c>
    </row>
    <row r="73" spans="1:29">
      <c r="A73" s="115" t="s">
        <v>146</v>
      </c>
      <c r="B73" s="116" t="s">
        <v>1263</v>
      </c>
      <c r="C73" s="116" t="s">
        <v>1262</v>
      </c>
      <c r="D73" s="116">
        <v>44</v>
      </c>
      <c r="E73" s="117">
        <v>44101</v>
      </c>
      <c r="F73" s="116" t="s">
        <v>1261</v>
      </c>
      <c r="G73" s="118">
        <f t="shared" ca="1" si="2"/>
        <v>34391</v>
      </c>
      <c r="H73" s="118">
        <f t="shared" ca="1" si="3"/>
        <v>45142</v>
      </c>
      <c r="I73" s="116">
        <v>11</v>
      </c>
      <c r="J73" s="106">
        <f>Formátování!$I73/7</f>
        <v>1.5714285714285714</v>
      </c>
      <c r="AA73">
        <v>406</v>
      </c>
      <c r="AB73" s="91">
        <v>11794</v>
      </c>
      <c r="AC73" s="91">
        <v>1043</v>
      </c>
    </row>
    <row r="74" spans="1:29">
      <c r="A74" s="119" t="s">
        <v>1260</v>
      </c>
      <c r="B74" s="106" t="s">
        <v>1259</v>
      </c>
      <c r="C74" s="106" t="s">
        <v>1258</v>
      </c>
      <c r="D74" s="106">
        <v>74</v>
      </c>
      <c r="E74" s="120">
        <v>28506</v>
      </c>
      <c r="F74" s="106" t="s">
        <v>1257</v>
      </c>
      <c r="G74" s="121">
        <f t="shared" ca="1" si="2"/>
        <v>34081</v>
      </c>
      <c r="H74" s="121">
        <f t="shared" ca="1" si="3"/>
        <v>45143</v>
      </c>
      <c r="I74" s="106">
        <v>3</v>
      </c>
      <c r="J74" s="106">
        <f>Formátování!$I74/7</f>
        <v>0.42857142857142855</v>
      </c>
      <c r="AA74">
        <v>344</v>
      </c>
      <c r="AB74" s="91">
        <v>12104</v>
      </c>
      <c r="AC74" s="91">
        <v>1042</v>
      </c>
    </row>
    <row r="75" spans="1:29">
      <c r="A75" s="115" t="s">
        <v>1256</v>
      </c>
      <c r="B75" s="116" t="s">
        <v>1255</v>
      </c>
      <c r="C75" s="116" t="s">
        <v>1254</v>
      </c>
      <c r="D75" s="116">
        <v>63</v>
      </c>
      <c r="E75" s="117">
        <v>25756</v>
      </c>
      <c r="F75" s="116" t="s">
        <v>1152</v>
      </c>
      <c r="G75" s="118">
        <f t="shared" ca="1" si="2"/>
        <v>37060</v>
      </c>
      <c r="H75" s="118">
        <f t="shared" ca="1" si="3"/>
        <v>45149</v>
      </c>
      <c r="I75" s="116">
        <v>3</v>
      </c>
      <c r="J75" s="106">
        <f>Formátování!$I75/7</f>
        <v>0.42857142857142855</v>
      </c>
      <c r="AA75">
        <v>113</v>
      </c>
      <c r="AB75" s="91">
        <v>9125</v>
      </c>
      <c r="AC75" s="91">
        <v>1036</v>
      </c>
    </row>
    <row r="76" spans="1:29">
      <c r="A76" s="119" t="s">
        <v>1253</v>
      </c>
      <c r="B76" s="106" t="s">
        <v>1252</v>
      </c>
      <c r="C76" s="106" t="s">
        <v>1251</v>
      </c>
      <c r="D76" s="106">
        <v>90</v>
      </c>
      <c r="E76" s="120">
        <v>75002</v>
      </c>
      <c r="F76" s="106" t="s">
        <v>1250</v>
      </c>
      <c r="G76" s="121">
        <f t="shared" ca="1" si="2"/>
        <v>31396</v>
      </c>
      <c r="H76" s="121">
        <f t="shared" ca="1" si="3"/>
        <v>45151</v>
      </c>
      <c r="I76" s="106">
        <v>12</v>
      </c>
      <c r="J76" s="106">
        <f>Formátování!$I76/7</f>
        <v>1.7142857142857142</v>
      </c>
      <c r="AA76">
        <v>124</v>
      </c>
      <c r="AB76" s="91">
        <v>14789</v>
      </c>
      <c r="AC76" s="91">
        <v>1034</v>
      </c>
    </row>
    <row r="77" spans="1:29">
      <c r="A77" s="115" t="s">
        <v>1249</v>
      </c>
      <c r="B77" s="116" t="s">
        <v>1248</v>
      </c>
      <c r="C77" s="116" t="s">
        <v>891</v>
      </c>
      <c r="D77" s="116">
        <v>32</v>
      </c>
      <c r="E77" s="117">
        <v>39501</v>
      </c>
      <c r="F77" s="116" t="s">
        <v>535</v>
      </c>
      <c r="G77" s="118">
        <f t="shared" ca="1" si="2"/>
        <v>36289</v>
      </c>
      <c r="H77" s="118">
        <f t="shared" ca="1" si="3"/>
        <v>45158</v>
      </c>
      <c r="I77" s="116">
        <v>9</v>
      </c>
      <c r="J77" s="106">
        <f>Formátování!$I77/7</f>
        <v>1.2857142857142858</v>
      </c>
      <c r="AA77">
        <v>375</v>
      </c>
      <c r="AB77" s="91">
        <v>9896</v>
      </c>
      <c r="AC77" s="91">
        <v>1027</v>
      </c>
    </row>
    <row r="78" spans="1:29">
      <c r="A78" s="119" t="s">
        <v>1247</v>
      </c>
      <c r="B78" s="106" t="s">
        <v>1246</v>
      </c>
      <c r="C78" s="106" t="s">
        <v>1245</v>
      </c>
      <c r="D78" s="106">
        <v>45</v>
      </c>
      <c r="E78" s="120">
        <v>25744</v>
      </c>
      <c r="F78" s="106" t="s">
        <v>410</v>
      </c>
      <c r="G78" s="121">
        <f t="shared" ca="1" si="2"/>
        <v>26158</v>
      </c>
      <c r="H78" s="121">
        <f t="shared" ca="1" si="3"/>
        <v>45161</v>
      </c>
      <c r="I78" s="106">
        <v>4</v>
      </c>
      <c r="J78" s="106">
        <f>Formátování!$I78/7</f>
        <v>0.5714285714285714</v>
      </c>
      <c r="AA78">
        <v>264</v>
      </c>
      <c r="AB78" s="91">
        <v>20027</v>
      </c>
      <c r="AC78" s="91">
        <v>1024</v>
      </c>
    </row>
    <row r="79" spans="1:29">
      <c r="A79" s="115" t="s">
        <v>1244</v>
      </c>
      <c r="B79" s="116" t="s">
        <v>1243</v>
      </c>
      <c r="C79" s="116" t="s">
        <v>1033</v>
      </c>
      <c r="D79" s="116">
        <v>56</v>
      </c>
      <c r="E79" s="117">
        <v>79812</v>
      </c>
      <c r="F79" s="116" t="s">
        <v>1242</v>
      </c>
      <c r="G79" s="118">
        <f t="shared" ca="1" si="2"/>
        <v>37610</v>
      </c>
      <c r="H79" s="118">
        <f t="shared" ca="1" si="3"/>
        <v>45163</v>
      </c>
      <c r="I79" s="116">
        <v>14</v>
      </c>
      <c r="J79" s="106">
        <f>Formátování!$I79/7</f>
        <v>2</v>
      </c>
      <c r="AA79">
        <v>490</v>
      </c>
      <c r="AB79" s="91">
        <v>8575</v>
      </c>
      <c r="AC79" s="91">
        <v>1022</v>
      </c>
    </row>
    <row r="80" spans="1:29">
      <c r="A80" s="119" t="s">
        <v>169</v>
      </c>
      <c r="B80" s="106" t="s">
        <v>1241</v>
      </c>
      <c r="C80" s="106" t="s">
        <v>1240</v>
      </c>
      <c r="D80" s="106">
        <v>57</v>
      </c>
      <c r="E80" s="120">
        <v>78901</v>
      </c>
      <c r="F80" s="106" t="s">
        <v>1239</v>
      </c>
      <c r="G80" s="121">
        <f t="shared" ca="1" si="2"/>
        <v>28854</v>
      </c>
      <c r="H80" s="121">
        <f t="shared" ca="1" si="3"/>
        <v>45169</v>
      </c>
      <c r="I80" s="106">
        <v>4</v>
      </c>
      <c r="J80" s="106">
        <f>Formátování!$I80/7</f>
        <v>0.5714285714285714</v>
      </c>
      <c r="AA80">
        <v>128</v>
      </c>
      <c r="AB80" s="91">
        <v>17331</v>
      </c>
      <c r="AC80" s="91">
        <v>1016</v>
      </c>
    </row>
    <row r="81" spans="1:29">
      <c r="A81" s="115" t="s">
        <v>1238</v>
      </c>
      <c r="B81" s="116" t="s">
        <v>1237</v>
      </c>
      <c r="C81" s="116" t="s">
        <v>1236</v>
      </c>
      <c r="D81" s="116">
        <v>4</v>
      </c>
      <c r="E81" s="117">
        <v>33032</v>
      </c>
      <c r="F81" s="116" t="s">
        <v>1235</v>
      </c>
      <c r="G81" s="118">
        <f t="shared" ca="1" si="2"/>
        <v>39152</v>
      </c>
      <c r="H81" s="118">
        <f t="shared" ca="1" si="3"/>
        <v>45169</v>
      </c>
      <c r="I81" s="116">
        <v>3</v>
      </c>
      <c r="J81" s="106">
        <f>Formátování!$I81/7</f>
        <v>0.42857142857142855</v>
      </c>
      <c r="AA81">
        <v>366</v>
      </c>
      <c r="AB81" s="91">
        <v>7033</v>
      </c>
      <c r="AC81" s="91">
        <v>1016</v>
      </c>
    </row>
    <row r="82" spans="1:29">
      <c r="A82" s="119" t="s">
        <v>1234</v>
      </c>
      <c r="B82" s="106" t="s">
        <v>1233</v>
      </c>
      <c r="C82" s="106" t="s">
        <v>1232</v>
      </c>
      <c r="D82" s="106">
        <v>65</v>
      </c>
      <c r="E82" s="120">
        <v>74101</v>
      </c>
      <c r="F82" s="106" t="s">
        <v>1231</v>
      </c>
      <c r="G82" s="121">
        <f t="shared" ca="1" si="2"/>
        <v>39339</v>
      </c>
      <c r="H82" s="121">
        <f t="shared" ca="1" si="3"/>
        <v>45170</v>
      </c>
      <c r="I82" s="106">
        <v>1</v>
      </c>
      <c r="J82" s="106">
        <f>Formátování!$I82/7</f>
        <v>0.14285714285714285</v>
      </c>
      <c r="AA82">
        <v>237</v>
      </c>
      <c r="AB82" s="91">
        <v>6846</v>
      </c>
      <c r="AC82" s="91">
        <v>1015</v>
      </c>
    </row>
    <row r="83" spans="1:29">
      <c r="A83" s="115" t="s">
        <v>149</v>
      </c>
      <c r="B83" s="116" t="s">
        <v>1230</v>
      </c>
      <c r="C83" s="116" t="s">
        <v>1229</v>
      </c>
      <c r="D83" s="116">
        <v>100</v>
      </c>
      <c r="E83" s="117">
        <v>37833</v>
      </c>
      <c r="F83" s="116" t="s">
        <v>395</v>
      </c>
      <c r="G83" s="118">
        <f t="shared" ca="1" si="2"/>
        <v>35845</v>
      </c>
      <c r="H83" s="118">
        <f t="shared" ca="1" si="3"/>
        <v>45170</v>
      </c>
      <c r="I83" s="116">
        <v>9</v>
      </c>
      <c r="J83" s="106">
        <f>Formátování!$I83/7</f>
        <v>1.2857142857142858</v>
      </c>
      <c r="AA83">
        <v>215</v>
      </c>
      <c r="AB83" s="91">
        <v>10340</v>
      </c>
      <c r="AC83" s="91">
        <v>1015</v>
      </c>
    </row>
    <row r="84" spans="1:29">
      <c r="A84" s="119" t="s">
        <v>1228</v>
      </c>
      <c r="B84" s="106" t="s">
        <v>1227</v>
      </c>
      <c r="C84" s="106" t="s">
        <v>1226</v>
      </c>
      <c r="D84" s="106">
        <v>68</v>
      </c>
      <c r="E84" s="120">
        <v>25065</v>
      </c>
      <c r="F84" s="106" t="s">
        <v>1225</v>
      </c>
      <c r="G84" s="121">
        <f t="shared" ca="1" si="2"/>
        <v>28772</v>
      </c>
      <c r="H84" s="121">
        <f t="shared" ca="1" si="3"/>
        <v>45171</v>
      </c>
      <c r="I84" s="106">
        <v>13</v>
      </c>
      <c r="J84" s="106">
        <f>Formátování!$I84/7</f>
        <v>1.8571428571428572</v>
      </c>
      <c r="AA84">
        <v>453</v>
      </c>
      <c r="AB84" s="91">
        <v>17413</v>
      </c>
      <c r="AC84" s="91">
        <v>1014</v>
      </c>
    </row>
    <row r="85" spans="1:29">
      <c r="A85" s="115" t="s">
        <v>1224</v>
      </c>
      <c r="B85" s="116" t="s">
        <v>1223</v>
      </c>
      <c r="C85" s="116" t="s">
        <v>1222</v>
      </c>
      <c r="D85" s="116">
        <v>38</v>
      </c>
      <c r="E85" s="117">
        <v>74741</v>
      </c>
      <c r="F85" s="116" t="s">
        <v>1221</v>
      </c>
      <c r="G85" s="118">
        <f t="shared" ca="1" si="2"/>
        <v>29080</v>
      </c>
      <c r="H85" s="118">
        <f t="shared" ca="1" si="3"/>
        <v>45173</v>
      </c>
      <c r="I85" s="116">
        <v>2</v>
      </c>
      <c r="J85" s="106">
        <f>Formátování!$I85/7</f>
        <v>0.2857142857142857</v>
      </c>
      <c r="AA85">
        <v>129</v>
      </c>
      <c r="AB85" s="91">
        <v>17105</v>
      </c>
      <c r="AC85" s="91">
        <v>1012</v>
      </c>
    </row>
    <row r="86" spans="1:29">
      <c r="A86" s="119" t="s">
        <v>1220</v>
      </c>
      <c r="B86" s="106" t="s">
        <v>1219</v>
      </c>
      <c r="C86" s="106" t="s">
        <v>1218</v>
      </c>
      <c r="D86" s="106">
        <v>87</v>
      </c>
      <c r="E86" s="120">
        <v>29471</v>
      </c>
      <c r="F86" s="106" t="s">
        <v>1115</v>
      </c>
      <c r="G86" s="121">
        <f t="shared" ca="1" si="2"/>
        <v>30617</v>
      </c>
      <c r="H86" s="121">
        <f t="shared" ca="1" si="3"/>
        <v>45177</v>
      </c>
      <c r="I86" s="106">
        <v>13</v>
      </c>
      <c r="J86" s="106">
        <f>Formátování!$I86/7</f>
        <v>1.8571428571428572</v>
      </c>
      <c r="AA86">
        <v>360</v>
      </c>
      <c r="AB86" s="91">
        <v>15568</v>
      </c>
      <c r="AC86" s="91">
        <v>1008</v>
      </c>
    </row>
    <row r="87" spans="1:29">
      <c r="A87" s="115" t="s">
        <v>1217</v>
      </c>
      <c r="B87" s="116" t="s">
        <v>1216</v>
      </c>
      <c r="C87" s="116" t="s">
        <v>1215</v>
      </c>
      <c r="D87" s="116">
        <v>47</v>
      </c>
      <c r="E87" s="117">
        <v>71600</v>
      </c>
      <c r="F87" s="116" t="s">
        <v>1214</v>
      </c>
      <c r="G87" s="118">
        <f t="shared" ca="1" si="2"/>
        <v>27384</v>
      </c>
      <c r="H87" s="118">
        <f t="shared" ca="1" si="3"/>
        <v>45179</v>
      </c>
      <c r="I87" s="116">
        <v>9</v>
      </c>
      <c r="J87" s="106">
        <f>Formátování!$I87/7</f>
        <v>1.2857142857142858</v>
      </c>
      <c r="AA87">
        <v>370</v>
      </c>
      <c r="AB87" s="91">
        <v>18801</v>
      </c>
      <c r="AC87" s="91">
        <v>1006</v>
      </c>
    </row>
    <row r="88" spans="1:29">
      <c r="A88" s="119" t="s">
        <v>148</v>
      </c>
      <c r="B88" s="106" t="s">
        <v>1213</v>
      </c>
      <c r="C88" s="106" t="s">
        <v>1212</v>
      </c>
      <c r="D88" s="106">
        <v>87</v>
      </c>
      <c r="E88" s="120">
        <v>57101</v>
      </c>
      <c r="F88" s="106" t="s">
        <v>1211</v>
      </c>
      <c r="G88" s="121">
        <f t="shared" ca="1" si="2"/>
        <v>30264</v>
      </c>
      <c r="H88" s="121">
        <f t="shared" ca="1" si="3"/>
        <v>45179</v>
      </c>
      <c r="I88" s="106">
        <v>5</v>
      </c>
      <c r="J88" s="106">
        <f>Formátování!$I88/7</f>
        <v>0.7142857142857143</v>
      </c>
      <c r="AA88">
        <v>325</v>
      </c>
      <c r="AB88" s="91">
        <v>15921</v>
      </c>
      <c r="AC88" s="91">
        <v>1006</v>
      </c>
    </row>
    <row r="89" spans="1:29">
      <c r="A89" s="115" t="s">
        <v>1210</v>
      </c>
      <c r="B89" s="116" t="s">
        <v>1209</v>
      </c>
      <c r="C89" s="116" t="s">
        <v>1208</v>
      </c>
      <c r="D89" s="116">
        <v>29</v>
      </c>
      <c r="E89" s="117">
        <v>56943</v>
      </c>
      <c r="F89" s="116" t="s">
        <v>744</v>
      </c>
      <c r="G89" s="118">
        <f t="shared" ca="1" si="2"/>
        <v>36349</v>
      </c>
      <c r="H89" s="118">
        <f t="shared" ca="1" si="3"/>
        <v>45181</v>
      </c>
      <c r="I89" s="116">
        <v>14</v>
      </c>
      <c r="J89" s="106">
        <f>Formátování!$I89/7</f>
        <v>2</v>
      </c>
      <c r="AA89">
        <v>111</v>
      </c>
      <c r="AB89" s="91">
        <v>9836</v>
      </c>
      <c r="AC89" s="91">
        <v>1004</v>
      </c>
    </row>
    <row r="90" spans="1:29">
      <c r="A90" s="119" t="s">
        <v>1207</v>
      </c>
      <c r="B90" s="106" t="s">
        <v>1200</v>
      </c>
      <c r="C90" s="106" t="s">
        <v>1206</v>
      </c>
      <c r="D90" s="106">
        <v>65</v>
      </c>
      <c r="E90" s="120">
        <v>75354</v>
      </c>
      <c r="F90" s="106" t="s">
        <v>1205</v>
      </c>
      <c r="G90" s="121">
        <f t="shared" ca="1" si="2"/>
        <v>28870</v>
      </c>
      <c r="H90" s="121">
        <f t="shared" ca="1" si="3"/>
        <v>45183</v>
      </c>
      <c r="I90" s="106">
        <v>12</v>
      </c>
      <c r="J90" s="106">
        <f>Formátování!$I90/7</f>
        <v>1.7142857142857142</v>
      </c>
      <c r="AA90">
        <v>109</v>
      </c>
      <c r="AB90" s="91">
        <v>17315</v>
      </c>
      <c r="AC90" s="91">
        <v>1002</v>
      </c>
    </row>
    <row r="91" spans="1:29">
      <c r="A91" s="115" t="s">
        <v>1204</v>
      </c>
      <c r="B91" s="116" t="s">
        <v>1200</v>
      </c>
      <c r="C91" s="116" t="s">
        <v>1203</v>
      </c>
      <c r="D91" s="116">
        <v>74</v>
      </c>
      <c r="E91" s="117">
        <v>74728</v>
      </c>
      <c r="F91" s="116" t="s">
        <v>1202</v>
      </c>
      <c r="G91" s="118">
        <f t="shared" ca="1" si="2"/>
        <v>34784</v>
      </c>
      <c r="H91" s="118">
        <f t="shared" ca="1" si="3"/>
        <v>45183</v>
      </c>
      <c r="I91" s="116">
        <v>8</v>
      </c>
      <c r="J91" s="106">
        <f>Formátování!$I91/7</f>
        <v>1.1428571428571428</v>
      </c>
      <c r="AA91">
        <v>241</v>
      </c>
      <c r="AB91" s="91">
        <v>11401</v>
      </c>
      <c r="AC91" s="91">
        <v>1002</v>
      </c>
    </row>
    <row r="92" spans="1:29">
      <c r="A92" s="119" t="s">
        <v>1201</v>
      </c>
      <c r="B92" s="106" t="s">
        <v>1200</v>
      </c>
      <c r="C92" s="106" t="s">
        <v>1199</v>
      </c>
      <c r="D92" s="106">
        <v>29</v>
      </c>
      <c r="E92" s="120">
        <v>53002</v>
      </c>
      <c r="F92" s="106" t="s">
        <v>493</v>
      </c>
      <c r="G92" s="121">
        <f t="shared" ca="1" si="2"/>
        <v>39287</v>
      </c>
      <c r="H92" s="121">
        <f t="shared" ca="1" si="3"/>
        <v>45187</v>
      </c>
      <c r="I92" s="106">
        <v>10</v>
      </c>
      <c r="J92" s="106">
        <f>Formátování!$I92/7</f>
        <v>1.4285714285714286</v>
      </c>
      <c r="AA92">
        <v>408</v>
      </c>
      <c r="AB92" s="91">
        <v>6898</v>
      </c>
      <c r="AC92" s="91">
        <v>998</v>
      </c>
    </row>
    <row r="93" spans="1:29">
      <c r="A93" s="115" t="s">
        <v>1198</v>
      </c>
      <c r="B93" s="116" t="s">
        <v>1197</v>
      </c>
      <c r="C93" s="116" t="s">
        <v>1196</v>
      </c>
      <c r="D93" s="116">
        <v>103</v>
      </c>
      <c r="E93" s="117">
        <v>67532</v>
      </c>
      <c r="F93" s="116" t="s">
        <v>1195</v>
      </c>
      <c r="G93" s="118">
        <f t="shared" ca="1" si="2"/>
        <v>26225</v>
      </c>
      <c r="H93" s="118">
        <f t="shared" ca="1" si="3"/>
        <v>45189</v>
      </c>
      <c r="I93" s="116">
        <v>12</v>
      </c>
      <c r="J93" s="106">
        <f>Formátování!$I93/7</f>
        <v>1.7142857142857142</v>
      </c>
      <c r="AA93">
        <v>440</v>
      </c>
      <c r="AB93" s="91">
        <v>19960</v>
      </c>
      <c r="AC93" s="91">
        <v>996</v>
      </c>
    </row>
    <row r="94" spans="1:29">
      <c r="A94" s="119" t="s">
        <v>1194</v>
      </c>
      <c r="B94" s="106" t="s">
        <v>1193</v>
      </c>
      <c r="C94" s="106" t="s">
        <v>1192</v>
      </c>
      <c r="D94" s="106">
        <v>3</v>
      </c>
      <c r="E94" s="120">
        <v>25765</v>
      </c>
      <c r="F94" s="106" t="s">
        <v>1191</v>
      </c>
      <c r="G94" s="121">
        <f t="shared" ca="1" si="2"/>
        <v>27479</v>
      </c>
      <c r="H94" s="121">
        <f t="shared" ca="1" si="3"/>
        <v>45189</v>
      </c>
      <c r="I94" s="106">
        <v>1</v>
      </c>
      <c r="J94" s="106">
        <f>Formátování!$I94/7</f>
        <v>0.14285714285714285</v>
      </c>
      <c r="AA94">
        <v>137</v>
      </c>
      <c r="AB94" s="91">
        <v>18706</v>
      </c>
      <c r="AC94" s="91">
        <v>996</v>
      </c>
    </row>
    <row r="95" spans="1:29">
      <c r="A95" s="115" t="s">
        <v>181</v>
      </c>
      <c r="B95" s="116" t="s">
        <v>1190</v>
      </c>
      <c r="C95" s="116" t="s">
        <v>1189</v>
      </c>
      <c r="D95" s="116">
        <v>37</v>
      </c>
      <c r="E95" s="117">
        <v>28504</v>
      </c>
      <c r="F95" s="116" t="s">
        <v>1188</v>
      </c>
      <c r="G95" s="118">
        <f t="shared" ca="1" si="2"/>
        <v>38711</v>
      </c>
      <c r="H95" s="118">
        <f t="shared" ca="1" si="3"/>
        <v>45191</v>
      </c>
      <c r="I95" s="116">
        <v>8</v>
      </c>
      <c r="J95" s="106">
        <f>Formátování!$I95/7</f>
        <v>1.1428571428571428</v>
      </c>
      <c r="AA95">
        <v>261</v>
      </c>
      <c r="AB95" s="91">
        <v>7474</v>
      </c>
      <c r="AC95" s="91">
        <v>994</v>
      </c>
    </row>
    <row r="96" spans="1:29">
      <c r="A96" s="119" t="s">
        <v>1187</v>
      </c>
      <c r="B96" s="106" t="s">
        <v>1186</v>
      </c>
      <c r="C96" s="106" t="s">
        <v>1185</v>
      </c>
      <c r="D96" s="106">
        <v>87</v>
      </c>
      <c r="E96" s="120">
        <v>25601</v>
      </c>
      <c r="F96" s="106" t="s">
        <v>961</v>
      </c>
      <c r="G96" s="121">
        <f t="shared" ca="1" si="2"/>
        <v>38754</v>
      </c>
      <c r="H96" s="121">
        <f t="shared" ca="1" si="3"/>
        <v>45196</v>
      </c>
      <c r="I96" s="106">
        <v>4</v>
      </c>
      <c r="J96" s="106">
        <f>Formátování!$I96/7</f>
        <v>0.5714285714285714</v>
      </c>
      <c r="AA96">
        <v>108</v>
      </c>
      <c r="AB96" s="91">
        <v>7431</v>
      </c>
      <c r="AC96" s="91">
        <v>989</v>
      </c>
    </row>
    <row r="97" spans="1:29">
      <c r="A97" s="115" t="s">
        <v>1184</v>
      </c>
      <c r="B97" s="116" t="s">
        <v>1183</v>
      </c>
      <c r="C97" s="116" t="s">
        <v>1182</v>
      </c>
      <c r="D97" s="116">
        <v>20</v>
      </c>
      <c r="E97" s="117">
        <v>58851</v>
      </c>
      <c r="F97" s="116" t="s">
        <v>553</v>
      </c>
      <c r="G97" s="118">
        <f t="shared" ca="1" si="2"/>
        <v>33527</v>
      </c>
      <c r="H97" s="118">
        <f t="shared" ca="1" si="3"/>
        <v>45202</v>
      </c>
      <c r="I97" s="116">
        <v>9</v>
      </c>
      <c r="J97" s="106">
        <f>Formátování!$I97/7</f>
        <v>1.2857142857142858</v>
      </c>
      <c r="AA97">
        <v>434</v>
      </c>
      <c r="AB97" s="91">
        <v>12658</v>
      </c>
      <c r="AC97" s="91">
        <v>983</v>
      </c>
    </row>
    <row r="98" spans="1:29">
      <c r="A98" s="119" t="s">
        <v>1181</v>
      </c>
      <c r="B98" s="106" t="s">
        <v>1180</v>
      </c>
      <c r="C98" s="106" t="s">
        <v>1179</v>
      </c>
      <c r="D98" s="106">
        <v>23</v>
      </c>
      <c r="E98" s="120">
        <v>51801</v>
      </c>
      <c r="F98" s="106" t="s">
        <v>406</v>
      </c>
      <c r="G98" s="121">
        <f t="shared" ca="1" si="2"/>
        <v>32176</v>
      </c>
      <c r="H98" s="121">
        <f t="shared" ca="1" si="3"/>
        <v>45202</v>
      </c>
      <c r="I98" s="106">
        <v>14</v>
      </c>
      <c r="J98" s="106">
        <f>Formátování!$I98/7</f>
        <v>2</v>
      </c>
      <c r="AA98">
        <v>181</v>
      </c>
      <c r="AB98" s="91">
        <v>14009</v>
      </c>
      <c r="AC98" s="91">
        <v>983</v>
      </c>
    </row>
    <row r="99" spans="1:29">
      <c r="A99" s="115" t="s">
        <v>186</v>
      </c>
      <c r="B99" s="116" t="s">
        <v>1175</v>
      </c>
      <c r="C99" s="116" t="s">
        <v>1178</v>
      </c>
      <c r="D99" s="116">
        <v>88</v>
      </c>
      <c r="E99" s="117">
        <v>50722</v>
      </c>
      <c r="F99" s="116" t="s">
        <v>1177</v>
      </c>
      <c r="G99" s="118">
        <f t="shared" ca="1" si="2"/>
        <v>33337</v>
      </c>
      <c r="H99" s="118">
        <f t="shared" ca="1" si="3"/>
        <v>45203</v>
      </c>
      <c r="I99" s="116">
        <v>1</v>
      </c>
      <c r="J99" s="106">
        <f>Formátování!$I99/7</f>
        <v>0.14285714285714285</v>
      </c>
      <c r="AA99">
        <v>229</v>
      </c>
      <c r="AB99" s="91">
        <v>12848</v>
      </c>
      <c r="AC99" s="91">
        <v>982</v>
      </c>
    </row>
    <row r="100" spans="1:29">
      <c r="A100" s="119" t="s">
        <v>1176</v>
      </c>
      <c r="B100" s="106" t="s">
        <v>1175</v>
      </c>
      <c r="C100" s="106" t="s">
        <v>891</v>
      </c>
      <c r="D100" s="106">
        <v>52</v>
      </c>
      <c r="E100" s="120">
        <v>26724</v>
      </c>
      <c r="F100" s="106" t="s">
        <v>1174</v>
      </c>
      <c r="G100" s="121">
        <f t="shared" ca="1" si="2"/>
        <v>29500</v>
      </c>
      <c r="H100" s="121">
        <f t="shared" ca="1" si="3"/>
        <v>45216</v>
      </c>
      <c r="I100" s="106">
        <v>5</v>
      </c>
      <c r="J100" s="106">
        <f>Formátování!$I100/7</f>
        <v>0.7142857142857143</v>
      </c>
      <c r="AA100">
        <v>288</v>
      </c>
      <c r="AB100" s="91">
        <v>16685</v>
      </c>
      <c r="AC100" s="91">
        <v>969</v>
      </c>
    </row>
    <row r="101" spans="1:29">
      <c r="A101" s="115" t="s">
        <v>1173</v>
      </c>
      <c r="B101" s="116" t="s">
        <v>1172</v>
      </c>
      <c r="C101" s="116" t="s">
        <v>540</v>
      </c>
      <c r="D101" s="116">
        <v>51</v>
      </c>
      <c r="E101" s="117">
        <v>50782</v>
      </c>
      <c r="F101" s="116" t="s">
        <v>703</v>
      </c>
      <c r="G101" s="118">
        <f t="shared" ca="1" si="2"/>
        <v>35211</v>
      </c>
      <c r="H101" s="118">
        <f t="shared" ca="1" si="3"/>
        <v>45220</v>
      </c>
      <c r="I101" s="116">
        <v>1</v>
      </c>
      <c r="J101" s="106">
        <f>Formátování!$I101/7</f>
        <v>0.14285714285714285</v>
      </c>
      <c r="AA101">
        <v>140</v>
      </c>
      <c r="AB101" s="91">
        <v>10974</v>
      </c>
      <c r="AC101" s="91">
        <v>965</v>
      </c>
    </row>
    <row r="102" spans="1:29">
      <c r="A102" s="119" t="s">
        <v>1171</v>
      </c>
      <c r="B102" s="106" t="s">
        <v>1170</v>
      </c>
      <c r="C102" s="106" t="s">
        <v>1169</v>
      </c>
      <c r="D102" s="106">
        <v>17</v>
      </c>
      <c r="E102" s="120">
        <v>33901</v>
      </c>
      <c r="F102" s="106" t="s">
        <v>635</v>
      </c>
      <c r="G102" s="121">
        <f t="shared" ca="1" si="2"/>
        <v>31058</v>
      </c>
      <c r="H102" s="121">
        <f t="shared" ca="1" si="3"/>
        <v>45220</v>
      </c>
      <c r="I102" s="106">
        <v>5</v>
      </c>
      <c r="J102" s="106">
        <f>Formátování!$I102/7</f>
        <v>0.7142857142857143</v>
      </c>
      <c r="AA102">
        <v>461</v>
      </c>
      <c r="AB102" s="91">
        <v>15127</v>
      </c>
      <c r="AC102" s="91">
        <v>965</v>
      </c>
    </row>
    <row r="103" spans="1:29">
      <c r="A103" s="115" t="s">
        <v>164</v>
      </c>
      <c r="B103" s="116" t="s">
        <v>1168</v>
      </c>
      <c r="C103" s="116" t="s">
        <v>343</v>
      </c>
      <c r="D103" s="116">
        <v>12</v>
      </c>
      <c r="E103" s="117">
        <v>35709</v>
      </c>
      <c r="F103" s="116" t="s">
        <v>1167</v>
      </c>
      <c r="G103" s="118">
        <f t="shared" ca="1" si="2"/>
        <v>32276</v>
      </c>
      <c r="H103" s="118">
        <f t="shared" ca="1" si="3"/>
        <v>45223</v>
      </c>
      <c r="I103" s="116">
        <v>8</v>
      </c>
      <c r="J103" s="106">
        <f>Formátování!$I103/7</f>
        <v>1.1428571428571428</v>
      </c>
      <c r="AA103">
        <v>269</v>
      </c>
      <c r="AB103" s="91">
        <v>13909</v>
      </c>
      <c r="AC103" s="91">
        <v>962</v>
      </c>
    </row>
    <row r="104" spans="1:29">
      <c r="A104" s="119" t="s">
        <v>160</v>
      </c>
      <c r="B104" s="106" t="s">
        <v>1166</v>
      </c>
      <c r="C104" s="106" t="s">
        <v>981</v>
      </c>
      <c r="D104" s="106">
        <v>9</v>
      </c>
      <c r="E104" s="120">
        <v>39174</v>
      </c>
      <c r="F104" s="106" t="s">
        <v>1165</v>
      </c>
      <c r="G104" s="121">
        <f t="shared" ca="1" si="2"/>
        <v>34299</v>
      </c>
      <c r="H104" s="121">
        <f t="shared" ca="1" si="3"/>
        <v>45223</v>
      </c>
      <c r="I104" s="106">
        <v>13</v>
      </c>
      <c r="J104" s="106">
        <f>Formátování!$I104/7</f>
        <v>1.8571428571428572</v>
      </c>
      <c r="AA104">
        <v>347</v>
      </c>
      <c r="AB104" s="91">
        <v>11886</v>
      </c>
      <c r="AC104" s="91">
        <v>962</v>
      </c>
    </row>
    <row r="105" spans="1:29">
      <c r="A105" s="115" t="s">
        <v>1164</v>
      </c>
      <c r="B105" s="116" t="s">
        <v>1163</v>
      </c>
      <c r="C105" s="116" t="s">
        <v>1104</v>
      </c>
      <c r="D105" s="116">
        <v>21</v>
      </c>
      <c r="E105" s="117">
        <v>51252</v>
      </c>
      <c r="F105" s="116" t="s">
        <v>1162</v>
      </c>
      <c r="G105" s="118">
        <f t="shared" ca="1" si="2"/>
        <v>27118</v>
      </c>
      <c r="H105" s="118">
        <f t="shared" ca="1" si="3"/>
        <v>45224</v>
      </c>
      <c r="I105" s="116">
        <v>3</v>
      </c>
      <c r="J105" s="106">
        <f>Formátování!$I105/7</f>
        <v>0.42857142857142855</v>
      </c>
      <c r="AA105">
        <v>109</v>
      </c>
      <c r="AB105" s="91">
        <v>19067</v>
      </c>
      <c r="AC105" s="91">
        <v>961</v>
      </c>
    </row>
    <row r="106" spans="1:29">
      <c r="A106" s="119" t="s">
        <v>1161</v>
      </c>
      <c r="B106" s="106" t="s">
        <v>1160</v>
      </c>
      <c r="C106" s="106" t="s">
        <v>377</v>
      </c>
      <c r="D106" s="106">
        <v>55</v>
      </c>
      <c r="E106" s="120">
        <v>50801</v>
      </c>
      <c r="F106" s="106" t="s">
        <v>1159</v>
      </c>
      <c r="G106" s="121">
        <f t="shared" ca="1" si="2"/>
        <v>28069</v>
      </c>
      <c r="H106" s="121">
        <f t="shared" ca="1" si="3"/>
        <v>45231</v>
      </c>
      <c r="I106" s="106">
        <v>11</v>
      </c>
      <c r="J106" s="106">
        <f>Formátování!$I106/7</f>
        <v>1.5714285714285714</v>
      </c>
      <c r="AA106">
        <v>165</v>
      </c>
      <c r="AB106" s="91">
        <v>18116</v>
      </c>
      <c r="AC106" s="91">
        <v>954</v>
      </c>
    </row>
    <row r="107" spans="1:29">
      <c r="A107" s="115" t="s">
        <v>1158</v>
      </c>
      <c r="B107" s="116" t="s">
        <v>1157</v>
      </c>
      <c r="C107" s="116" t="s">
        <v>1060</v>
      </c>
      <c r="D107" s="116">
        <v>4</v>
      </c>
      <c r="E107" s="117">
        <v>33824</v>
      </c>
      <c r="F107" s="116" t="s">
        <v>1156</v>
      </c>
      <c r="G107" s="118">
        <f t="shared" ca="1" si="2"/>
        <v>39224</v>
      </c>
      <c r="H107" s="118">
        <f t="shared" ca="1" si="3"/>
        <v>45231</v>
      </c>
      <c r="I107" s="116">
        <v>4</v>
      </c>
      <c r="J107" s="106">
        <f>Formátování!$I107/7</f>
        <v>0.5714285714285714</v>
      </c>
      <c r="AA107">
        <v>386</v>
      </c>
      <c r="AB107" s="91">
        <v>6961</v>
      </c>
      <c r="AC107" s="91">
        <v>954</v>
      </c>
    </row>
    <row r="108" spans="1:29">
      <c r="A108" s="119" t="s">
        <v>1155</v>
      </c>
      <c r="B108" s="106" t="s">
        <v>1154</v>
      </c>
      <c r="C108" s="106" t="s">
        <v>1153</v>
      </c>
      <c r="D108" s="106">
        <v>49</v>
      </c>
      <c r="E108" s="120">
        <v>25756</v>
      </c>
      <c r="F108" s="106" t="s">
        <v>1152</v>
      </c>
      <c r="G108" s="121">
        <f t="shared" ca="1" si="2"/>
        <v>28836</v>
      </c>
      <c r="H108" s="121">
        <f t="shared" ca="1" si="3"/>
        <v>45237</v>
      </c>
      <c r="I108" s="106">
        <v>14</v>
      </c>
      <c r="J108" s="106">
        <f>Formátování!$I108/7</f>
        <v>2</v>
      </c>
      <c r="AA108">
        <v>431</v>
      </c>
      <c r="AB108" s="91">
        <v>17349</v>
      </c>
      <c r="AC108" s="91">
        <v>948</v>
      </c>
    </row>
    <row r="109" spans="1:29">
      <c r="A109" s="115" t="s">
        <v>316</v>
      </c>
      <c r="B109" s="116" t="s">
        <v>315</v>
      </c>
      <c r="C109" s="116" t="s">
        <v>554</v>
      </c>
      <c r="D109" s="116">
        <v>68</v>
      </c>
      <c r="E109" s="117">
        <v>46331</v>
      </c>
      <c r="F109" s="116" t="s">
        <v>1151</v>
      </c>
      <c r="G109" s="118">
        <f t="shared" ca="1" si="2"/>
        <v>25171</v>
      </c>
      <c r="H109" s="118">
        <f t="shared" ca="1" si="3"/>
        <v>45241</v>
      </c>
      <c r="I109" s="116">
        <v>9</v>
      </c>
      <c r="J109" s="106">
        <f>Formátování!$I109/7</f>
        <v>1.2857142857142858</v>
      </c>
      <c r="AA109">
        <v>333</v>
      </c>
      <c r="AB109" s="91">
        <v>21014</v>
      </c>
      <c r="AC109" s="91">
        <v>944</v>
      </c>
    </row>
    <row r="110" spans="1:29">
      <c r="A110" s="119" t="s">
        <v>1150</v>
      </c>
      <c r="B110" s="106" t="s">
        <v>1149</v>
      </c>
      <c r="C110" s="106" t="s">
        <v>895</v>
      </c>
      <c r="D110" s="106">
        <v>95</v>
      </c>
      <c r="E110" s="120">
        <v>39901</v>
      </c>
      <c r="F110" s="106" t="s">
        <v>1148</v>
      </c>
      <c r="G110" s="121">
        <f t="shared" ca="1" si="2"/>
        <v>32531</v>
      </c>
      <c r="H110" s="121">
        <f t="shared" ca="1" si="3"/>
        <v>45245</v>
      </c>
      <c r="I110" s="106">
        <v>3</v>
      </c>
      <c r="J110" s="106">
        <f>Formátování!$I110/7</f>
        <v>0.42857142857142855</v>
      </c>
      <c r="AA110">
        <v>411</v>
      </c>
      <c r="AB110" s="91">
        <v>13654</v>
      </c>
      <c r="AC110" s="91">
        <v>940</v>
      </c>
    </row>
    <row r="111" spans="1:29">
      <c r="A111" s="115" t="s">
        <v>170</v>
      </c>
      <c r="B111" s="116" t="s">
        <v>1147</v>
      </c>
      <c r="C111" s="116" t="s">
        <v>1146</v>
      </c>
      <c r="D111" s="116">
        <v>71</v>
      </c>
      <c r="E111" s="117">
        <v>58291</v>
      </c>
      <c r="F111" s="116" t="s">
        <v>570</v>
      </c>
      <c r="G111" s="118">
        <f t="shared" ca="1" si="2"/>
        <v>25999</v>
      </c>
      <c r="H111" s="118">
        <f t="shared" ca="1" si="3"/>
        <v>45246</v>
      </c>
      <c r="I111" s="116">
        <v>1</v>
      </c>
      <c r="J111" s="106">
        <f>Formátování!$I111/7</f>
        <v>0.14285714285714285</v>
      </c>
      <c r="AA111">
        <v>499</v>
      </c>
      <c r="AB111" s="91">
        <v>20186</v>
      </c>
      <c r="AC111" s="91">
        <v>939</v>
      </c>
    </row>
    <row r="112" spans="1:29">
      <c r="A112" s="119" t="s">
        <v>1145</v>
      </c>
      <c r="B112" s="106" t="s">
        <v>1144</v>
      </c>
      <c r="C112" s="106" t="s">
        <v>1143</v>
      </c>
      <c r="D112" s="106">
        <v>79</v>
      </c>
      <c r="E112" s="120">
        <v>40002</v>
      </c>
      <c r="F112" s="106" t="s">
        <v>1046</v>
      </c>
      <c r="G112" s="121">
        <f t="shared" ca="1" si="2"/>
        <v>25968</v>
      </c>
      <c r="H112" s="121">
        <f t="shared" ca="1" si="3"/>
        <v>45247</v>
      </c>
      <c r="I112" s="106">
        <v>13</v>
      </c>
      <c r="J112" s="106">
        <f>Formátování!$I112/7</f>
        <v>1.8571428571428572</v>
      </c>
      <c r="AA112">
        <v>122</v>
      </c>
      <c r="AB112" s="91">
        <v>20217</v>
      </c>
      <c r="AC112" s="91">
        <v>938</v>
      </c>
    </row>
    <row r="113" spans="1:29">
      <c r="A113" s="115" t="s">
        <v>1142</v>
      </c>
      <c r="B113" s="116" t="s">
        <v>1141</v>
      </c>
      <c r="C113" s="116" t="s">
        <v>1140</v>
      </c>
      <c r="D113" s="116">
        <v>47</v>
      </c>
      <c r="E113" s="117">
        <v>66484</v>
      </c>
      <c r="F113" s="116" t="s">
        <v>1139</v>
      </c>
      <c r="G113" s="118">
        <f t="shared" ca="1" si="2"/>
        <v>28979</v>
      </c>
      <c r="H113" s="118">
        <f t="shared" ca="1" si="3"/>
        <v>45248</v>
      </c>
      <c r="I113" s="116">
        <v>13</v>
      </c>
      <c r="J113" s="106">
        <f>Formátování!$I113/7</f>
        <v>1.8571428571428572</v>
      </c>
      <c r="AA113">
        <v>404</v>
      </c>
      <c r="AB113" s="91">
        <v>17206</v>
      </c>
      <c r="AC113" s="91">
        <v>937</v>
      </c>
    </row>
    <row r="114" spans="1:29">
      <c r="A114" s="119" t="s">
        <v>1138</v>
      </c>
      <c r="B114" s="106" t="s">
        <v>1137</v>
      </c>
      <c r="C114" s="106" t="s">
        <v>1136</v>
      </c>
      <c r="D114" s="106">
        <v>103</v>
      </c>
      <c r="E114" s="120">
        <v>28401</v>
      </c>
      <c r="F114" s="106" t="s">
        <v>607</v>
      </c>
      <c r="G114" s="121">
        <f t="shared" ca="1" si="2"/>
        <v>31299</v>
      </c>
      <c r="H114" s="121">
        <f t="shared" ca="1" si="3"/>
        <v>45250</v>
      </c>
      <c r="I114" s="106">
        <v>3</v>
      </c>
      <c r="J114" s="106">
        <f>Formátování!$I114/7</f>
        <v>0.42857142857142855</v>
      </c>
      <c r="AA114">
        <v>254</v>
      </c>
      <c r="AB114" s="91">
        <v>14886</v>
      </c>
      <c r="AC114" s="91">
        <v>935</v>
      </c>
    </row>
    <row r="115" spans="1:29">
      <c r="A115" s="115" t="s">
        <v>1135</v>
      </c>
      <c r="B115" s="116" t="s">
        <v>1134</v>
      </c>
      <c r="C115" s="116" t="s">
        <v>543</v>
      </c>
      <c r="D115" s="116">
        <v>94</v>
      </c>
      <c r="E115" s="117">
        <v>66491</v>
      </c>
      <c r="F115" s="116" t="s">
        <v>1133</v>
      </c>
      <c r="G115" s="118">
        <f t="shared" ca="1" si="2"/>
        <v>27044</v>
      </c>
      <c r="H115" s="118">
        <f t="shared" ca="1" si="3"/>
        <v>45252</v>
      </c>
      <c r="I115" s="116">
        <v>5</v>
      </c>
      <c r="J115" s="106">
        <f>Formátování!$I115/7</f>
        <v>0.7142857142857143</v>
      </c>
      <c r="AA115">
        <v>233</v>
      </c>
      <c r="AB115" s="91">
        <v>19141</v>
      </c>
      <c r="AC115" s="91">
        <v>933</v>
      </c>
    </row>
    <row r="116" spans="1:29">
      <c r="A116" s="119" t="s">
        <v>1132</v>
      </c>
      <c r="B116" s="106" t="s">
        <v>1131</v>
      </c>
      <c r="C116" s="106" t="s">
        <v>852</v>
      </c>
      <c r="D116" s="106">
        <v>76</v>
      </c>
      <c r="E116" s="120">
        <v>75643</v>
      </c>
      <c r="F116" s="106" t="s">
        <v>1130</v>
      </c>
      <c r="G116" s="121">
        <f t="shared" ca="1" si="2"/>
        <v>29754</v>
      </c>
      <c r="H116" s="121">
        <f t="shared" ca="1" si="3"/>
        <v>45253</v>
      </c>
      <c r="I116" s="106">
        <v>4</v>
      </c>
      <c r="J116" s="106">
        <f>Formátování!$I116/7</f>
        <v>0.5714285714285714</v>
      </c>
      <c r="AA116">
        <v>359</v>
      </c>
      <c r="AB116" s="91">
        <v>16431</v>
      </c>
      <c r="AC116" s="91">
        <v>932</v>
      </c>
    </row>
    <row r="117" spans="1:29">
      <c r="A117" s="115" t="s">
        <v>1129</v>
      </c>
      <c r="B117" s="116" t="s">
        <v>1126</v>
      </c>
      <c r="C117" s="116" t="s">
        <v>1128</v>
      </c>
      <c r="D117" s="116">
        <v>54</v>
      </c>
      <c r="E117" s="117">
        <v>34401</v>
      </c>
      <c r="F117" s="116" t="s">
        <v>692</v>
      </c>
      <c r="G117" s="118">
        <f t="shared" ca="1" si="2"/>
        <v>30446</v>
      </c>
      <c r="H117" s="118">
        <f t="shared" ca="1" si="3"/>
        <v>45256</v>
      </c>
      <c r="I117" s="116">
        <v>13</v>
      </c>
      <c r="J117" s="106">
        <f>Formátování!$I117/7</f>
        <v>1.8571428571428572</v>
      </c>
      <c r="AA117">
        <v>459</v>
      </c>
      <c r="AB117" s="91">
        <v>15739</v>
      </c>
      <c r="AC117" s="91">
        <v>929</v>
      </c>
    </row>
    <row r="118" spans="1:29">
      <c r="A118" s="119" t="s">
        <v>1127</v>
      </c>
      <c r="B118" s="106" t="s">
        <v>1126</v>
      </c>
      <c r="C118" s="106" t="s">
        <v>997</v>
      </c>
      <c r="D118" s="106">
        <v>6</v>
      </c>
      <c r="E118" s="120">
        <v>29401</v>
      </c>
      <c r="F118" s="106" t="s">
        <v>972</v>
      </c>
      <c r="G118" s="121">
        <f t="shared" ca="1" si="2"/>
        <v>35800</v>
      </c>
      <c r="H118" s="121">
        <f t="shared" ca="1" si="3"/>
        <v>45263</v>
      </c>
      <c r="I118" s="106">
        <v>11</v>
      </c>
      <c r="J118" s="106">
        <f>Formátování!$I118/7</f>
        <v>1.5714285714285714</v>
      </c>
      <c r="AA118">
        <v>453</v>
      </c>
      <c r="AB118" s="91">
        <v>10385</v>
      </c>
      <c r="AC118" s="91">
        <v>922</v>
      </c>
    </row>
    <row r="119" spans="1:29">
      <c r="A119" s="115" t="s">
        <v>1125</v>
      </c>
      <c r="B119" s="116" t="s">
        <v>1124</v>
      </c>
      <c r="C119" s="116" t="s">
        <v>1123</v>
      </c>
      <c r="D119" s="116">
        <v>65</v>
      </c>
      <c r="E119" s="117">
        <v>67506</v>
      </c>
      <c r="F119" s="116" t="s">
        <v>1122</v>
      </c>
      <c r="G119" s="118">
        <f t="shared" ca="1" si="2"/>
        <v>28939</v>
      </c>
      <c r="H119" s="118">
        <f t="shared" ca="1" si="3"/>
        <v>45265</v>
      </c>
      <c r="I119" s="116">
        <v>12</v>
      </c>
      <c r="J119" s="106">
        <f>Formátování!$I119/7</f>
        <v>1.7142857142857142</v>
      </c>
      <c r="AA119">
        <v>374</v>
      </c>
      <c r="AB119" s="91">
        <v>17246</v>
      </c>
      <c r="AC119" s="91">
        <v>920</v>
      </c>
    </row>
    <row r="120" spans="1:29">
      <c r="A120" s="119" t="s">
        <v>255</v>
      </c>
      <c r="B120" s="106" t="s">
        <v>1121</v>
      </c>
      <c r="C120" s="106" t="s">
        <v>1120</v>
      </c>
      <c r="D120" s="106">
        <v>69</v>
      </c>
      <c r="E120" s="120">
        <v>38742</v>
      </c>
      <c r="F120" s="106" t="s">
        <v>1119</v>
      </c>
      <c r="G120" s="121">
        <f t="shared" ca="1" si="2"/>
        <v>32886</v>
      </c>
      <c r="H120" s="121">
        <f t="shared" ca="1" si="3"/>
        <v>45267</v>
      </c>
      <c r="I120" s="106">
        <v>10</v>
      </c>
      <c r="J120" s="106">
        <f>Formátování!$I120/7</f>
        <v>1.4285714285714286</v>
      </c>
      <c r="AA120">
        <v>214</v>
      </c>
      <c r="AB120" s="91">
        <v>13299</v>
      </c>
      <c r="AC120" s="91">
        <v>918</v>
      </c>
    </row>
    <row r="121" spans="1:29">
      <c r="A121" s="115" t="s">
        <v>1118</v>
      </c>
      <c r="B121" s="116" t="s">
        <v>1117</v>
      </c>
      <c r="C121" s="116" t="s">
        <v>1116</v>
      </c>
      <c r="D121" s="116">
        <v>100</v>
      </c>
      <c r="E121" s="117">
        <v>29471</v>
      </c>
      <c r="F121" s="116" t="s">
        <v>1115</v>
      </c>
      <c r="G121" s="118">
        <f t="shared" ca="1" si="2"/>
        <v>30789</v>
      </c>
      <c r="H121" s="118">
        <f t="shared" ca="1" si="3"/>
        <v>45271</v>
      </c>
      <c r="I121" s="116">
        <v>7</v>
      </c>
      <c r="J121" s="106">
        <f>Formátování!$I121/7</f>
        <v>1</v>
      </c>
      <c r="AA121">
        <v>122</v>
      </c>
      <c r="AB121" s="91">
        <v>15396</v>
      </c>
      <c r="AC121" s="91">
        <v>914</v>
      </c>
    </row>
    <row r="122" spans="1:29">
      <c r="A122" s="119" t="s">
        <v>1114</v>
      </c>
      <c r="B122" s="106" t="s">
        <v>1113</v>
      </c>
      <c r="C122" s="106" t="s">
        <v>1112</v>
      </c>
      <c r="D122" s="106">
        <v>15</v>
      </c>
      <c r="E122" s="120">
        <v>78801</v>
      </c>
      <c r="F122" s="106" t="s">
        <v>1111</v>
      </c>
      <c r="G122" s="121">
        <f t="shared" ca="1" si="2"/>
        <v>37989</v>
      </c>
      <c r="H122" s="121">
        <f t="shared" ca="1" si="3"/>
        <v>45272</v>
      </c>
      <c r="I122" s="106">
        <v>1</v>
      </c>
      <c r="J122" s="106">
        <f>Formátování!$I122/7</f>
        <v>0.14285714285714285</v>
      </c>
      <c r="AA122">
        <v>363</v>
      </c>
      <c r="AB122" s="91">
        <v>8196</v>
      </c>
      <c r="AC122" s="91">
        <v>913</v>
      </c>
    </row>
    <row r="123" spans="1:29">
      <c r="A123" s="115" t="s">
        <v>143</v>
      </c>
      <c r="B123" s="116" t="s">
        <v>1110</v>
      </c>
      <c r="C123" s="116" t="s">
        <v>509</v>
      </c>
      <c r="D123" s="116">
        <v>77</v>
      </c>
      <c r="E123" s="117">
        <v>74301</v>
      </c>
      <c r="F123" s="116" t="s">
        <v>481</v>
      </c>
      <c r="G123" s="118">
        <f t="shared" ca="1" si="2"/>
        <v>26168</v>
      </c>
      <c r="H123" s="118">
        <f t="shared" ca="1" si="3"/>
        <v>45275</v>
      </c>
      <c r="I123" s="116">
        <v>2</v>
      </c>
      <c r="J123" s="106">
        <f>Formátování!$I123/7</f>
        <v>0.2857142857142857</v>
      </c>
      <c r="AA123">
        <v>484</v>
      </c>
      <c r="AB123" s="91">
        <v>20017</v>
      </c>
      <c r="AC123" s="91">
        <v>910</v>
      </c>
    </row>
    <row r="124" spans="1:29">
      <c r="A124" s="119" t="s">
        <v>1109</v>
      </c>
      <c r="B124" s="106" t="s">
        <v>1108</v>
      </c>
      <c r="C124" s="106" t="s">
        <v>536</v>
      </c>
      <c r="D124" s="106">
        <v>78</v>
      </c>
      <c r="E124" s="120">
        <v>53803</v>
      </c>
      <c r="F124" s="106" t="s">
        <v>1107</v>
      </c>
      <c r="G124" s="121">
        <f t="shared" ca="1" si="2"/>
        <v>28063</v>
      </c>
      <c r="H124" s="121">
        <f t="shared" ca="1" si="3"/>
        <v>45277</v>
      </c>
      <c r="I124" s="106">
        <v>11</v>
      </c>
      <c r="J124" s="106">
        <f>Formátování!$I124/7</f>
        <v>1.5714285714285714</v>
      </c>
      <c r="AA124">
        <v>346</v>
      </c>
      <c r="AB124" s="91">
        <v>18122</v>
      </c>
      <c r="AC124" s="91">
        <v>908</v>
      </c>
    </row>
    <row r="125" spans="1:29">
      <c r="A125" s="115" t="s">
        <v>1106</v>
      </c>
      <c r="B125" s="116" t="s">
        <v>1105</v>
      </c>
      <c r="C125" s="116" t="s">
        <v>1104</v>
      </c>
      <c r="D125" s="116">
        <v>45</v>
      </c>
      <c r="E125" s="117">
        <v>41145</v>
      </c>
      <c r="F125" s="116" t="s">
        <v>1103</v>
      </c>
      <c r="G125" s="118">
        <f t="shared" ca="1" si="2"/>
        <v>28407</v>
      </c>
      <c r="H125" s="118">
        <f t="shared" ca="1" si="3"/>
        <v>45281</v>
      </c>
      <c r="I125" s="116">
        <v>6</v>
      </c>
      <c r="J125" s="106">
        <f>Formátování!$I125/7</f>
        <v>0.8571428571428571</v>
      </c>
      <c r="AA125">
        <v>113</v>
      </c>
      <c r="AB125" s="91">
        <v>17778</v>
      </c>
      <c r="AC125" s="91">
        <v>904</v>
      </c>
    </row>
    <row r="126" spans="1:29">
      <c r="A126" s="119" t="s">
        <v>1102</v>
      </c>
      <c r="B126" s="106" t="s">
        <v>1101</v>
      </c>
      <c r="C126" s="106" t="s">
        <v>1100</v>
      </c>
      <c r="D126" s="106">
        <v>20</v>
      </c>
      <c r="E126" s="120">
        <v>58401</v>
      </c>
      <c r="F126" s="106" t="s">
        <v>1025</v>
      </c>
      <c r="G126" s="121">
        <f t="shared" ca="1" si="2"/>
        <v>29349</v>
      </c>
      <c r="H126" s="121">
        <f t="shared" ca="1" si="3"/>
        <v>45284</v>
      </c>
      <c r="I126" s="106">
        <v>4</v>
      </c>
      <c r="J126" s="106">
        <f>Formátování!$I126/7</f>
        <v>0.5714285714285714</v>
      </c>
      <c r="AA126">
        <v>427</v>
      </c>
      <c r="AB126" s="91">
        <v>16836</v>
      </c>
      <c r="AC126" s="91">
        <v>901</v>
      </c>
    </row>
    <row r="127" spans="1:29">
      <c r="A127" s="115" t="s">
        <v>1099</v>
      </c>
      <c r="B127" s="116" t="s">
        <v>1098</v>
      </c>
      <c r="C127" s="116" t="s">
        <v>1097</v>
      </c>
      <c r="D127" s="116">
        <v>41</v>
      </c>
      <c r="E127" s="117">
        <v>38773</v>
      </c>
      <c r="F127" s="116" t="s">
        <v>890</v>
      </c>
      <c r="G127" s="118">
        <f t="shared" ca="1" si="2"/>
        <v>36200</v>
      </c>
      <c r="H127" s="118">
        <f t="shared" ca="1" si="3"/>
        <v>45285</v>
      </c>
      <c r="I127" s="116">
        <v>8</v>
      </c>
      <c r="J127" s="106">
        <f>Formátování!$I127/7</f>
        <v>1.1428571428571428</v>
      </c>
      <c r="AA127">
        <v>330</v>
      </c>
      <c r="AB127" s="91">
        <v>9985</v>
      </c>
      <c r="AC127" s="91">
        <v>900</v>
      </c>
    </row>
    <row r="128" spans="1:29">
      <c r="A128" s="119" t="s">
        <v>1096</v>
      </c>
      <c r="B128" s="106" t="s">
        <v>1095</v>
      </c>
      <c r="C128" s="106" t="s">
        <v>1094</v>
      </c>
      <c r="D128" s="106">
        <v>88</v>
      </c>
      <c r="E128" s="120">
        <v>39301</v>
      </c>
      <c r="F128" s="106" t="s">
        <v>1059</v>
      </c>
      <c r="G128" s="121">
        <f t="shared" ca="1" si="2"/>
        <v>30653</v>
      </c>
      <c r="H128" s="121">
        <f t="shared" ca="1" si="3"/>
        <v>45294</v>
      </c>
      <c r="I128" s="106">
        <v>12</v>
      </c>
      <c r="J128" s="106">
        <f>Formátování!$I128/7</f>
        <v>1.7142857142857142</v>
      </c>
      <c r="AA128">
        <v>123</v>
      </c>
      <c r="AB128" s="91">
        <v>15532</v>
      </c>
      <c r="AC128" s="91">
        <v>891</v>
      </c>
    </row>
    <row r="129" spans="1:29">
      <c r="A129" s="115" t="s">
        <v>1093</v>
      </c>
      <c r="B129" s="116" t="s">
        <v>1092</v>
      </c>
      <c r="C129" s="116" t="s">
        <v>593</v>
      </c>
      <c r="D129" s="116">
        <v>63</v>
      </c>
      <c r="E129" s="117">
        <v>41801</v>
      </c>
      <c r="F129" s="116" t="s">
        <v>1091</v>
      </c>
      <c r="G129" s="118">
        <f t="shared" ca="1" si="2"/>
        <v>35069</v>
      </c>
      <c r="H129" s="118">
        <f t="shared" ca="1" si="3"/>
        <v>45294</v>
      </c>
      <c r="I129" s="116">
        <v>11</v>
      </c>
      <c r="J129" s="106">
        <f>Formátování!$I129/7</f>
        <v>1.5714285714285714</v>
      </c>
      <c r="AA129">
        <v>159</v>
      </c>
      <c r="AB129" s="91">
        <v>11116</v>
      </c>
      <c r="AC129" s="91">
        <v>891</v>
      </c>
    </row>
    <row r="130" spans="1:29">
      <c r="A130" s="119" t="s">
        <v>1090</v>
      </c>
      <c r="B130" s="106" t="s">
        <v>1089</v>
      </c>
      <c r="C130" s="106" t="s">
        <v>1088</v>
      </c>
      <c r="D130" s="106">
        <v>74</v>
      </c>
      <c r="E130" s="120">
        <v>76861</v>
      </c>
      <c r="F130" s="106" t="s">
        <v>1087</v>
      </c>
      <c r="G130" s="121">
        <f t="shared" ref="G130:G193" ca="1" si="4">TODAY()-AB130</f>
        <v>26169</v>
      </c>
      <c r="H130" s="121">
        <f t="shared" ref="H130:H193" ca="1" si="5">TODAY()-AC130</f>
        <v>45301</v>
      </c>
      <c r="I130" s="106">
        <v>5</v>
      </c>
      <c r="J130" s="106">
        <f>Formátování!$I130/7</f>
        <v>0.7142857142857143</v>
      </c>
      <c r="AA130">
        <v>453</v>
      </c>
      <c r="AB130" s="91">
        <v>20016</v>
      </c>
      <c r="AC130" s="91">
        <v>884</v>
      </c>
    </row>
    <row r="131" spans="1:29">
      <c r="A131" s="115" t="s">
        <v>1086</v>
      </c>
      <c r="B131" s="116" t="s">
        <v>1085</v>
      </c>
      <c r="C131" s="116" t="s">
        <v>928</v>
      </c>
      <c r="D131" s="116">
        <v>43</v>
      </c>
      <c r="E131" s="117">
        <v>33544</v>
      </c>
      <c r="F131" s="116" t="s">
        <v>1084</v>
      </c>
      <c r="G131" s="118">
        <f t="shared" ca="1" si="4"/>
        <v>32338</v>
      </c>
      <c r="H131" s="118">
        <f t="shared" ca="1" si="5"/>
        <v>45307</v>
      </c>
      <c r="I131" s="116">
        <v>14</v>
      </c>
      <c r="J131" s="106">
        <f>Formátování!$I131/7</f>
        <v>2</v>
      </c>
      <c r="AA131">
        <v>249</v>
      </c>
      <c r="AB131" s="91">
        <v>13847</v>
      </c>
      <c r="AC131" s="91">
        <v>878</v>
      </c>
    </row>
    <row r="132" spans="1:29">
      <c r="A132" s="119" t="s">
        <v>187</v>
      </c>
      <c r="B132" s="106" t="s">
        <v>1083</v>
      </c>
      <c r="C132" s="106" t="s">
        <v>1082</v>
      </c>
      <c r="D132" s="106">
        <v>70</v>
      </c>
      <c r="E132" s="120">
        <v>58001</v>
      </c>
      <c r="F132" s="106" t="s">
        <v>1081</v>
      </c>
      <c r="G132" s="121">
        <f t="shared" ca="1" si="4"/>
        <v>35187</v>
      </c>
      <c r="H132" s="121">
        <f t="shared" ca="1" si="5"/>
        <v>45307</v>
      </c>
      <c r="I132" s="106">
        <v>3</v>
      </c>
      <c r="J132" s="106">
        <f>Formátování!$I132/7</f>
        <v>0.42857142857142855</v>
      </c>
      <c r="AA132">
        <v>476</v>
      </c>
      <c r="AB132" s="91">
        <v>10998</v>
      </c>
      <c r="AC132" s="91">
        <v>878</v>
      </c>
    </row>
    <row r="133" spans="1:29">
      <c r="A133" s="115" t="s">
        <v>1080</v>
      </c>
      <c r="B133" s="116" t="s">
        <v>1079</v>
      </c>
      <c r="C133" s="116" t="s">
        <v>1078</v>
      </c>
      <c r="D133" s="116">
        <v>49</v>
      </c>
      <c r="E133" s="117">
        <v>25703</v>
      </c>
      <c r="F133" s="116" t="s">
        <v>1077</v>
      </c>
      <c r="G133" s="118">
        <f t="shared" ca="1" si="4"/>
        <v>27646</v>
      </c>
      <c r="H133" s="118">
        <f t="shared" ca="1" si="5"/>
        <v>45312</v>
      </c>
      <c r="I133" s="116">
        <v>11</v>
      </c>
      <c r="J133" s="106">
        <f>Formátování!$I133/7</f>
        <v>1.5714285714285714</v>
      </c>
      <c r="AA133">
        <v>469</v>
      </c>
      <c r="AB133" s="91">
        <v>18539</v>
      </c>
      <c r="AC133" s="91">
        <v>873</v>
      </c>
    </row>
    <row r="134" spans="1:29">
      <c r="A134" s="119" t="s">
        <v>1076</v>
      </c>
      <c r="B134" s="106" t="s">
        <v>1075</v>
      </c>
      <c r="C134" s="106" t="s">
        <v>1074</v>
      </c>
      <c r="D134" s="106">
        <v>22</v>
      </c>
      <c r="E134" s="120">
        <v>39165</v>
      </c>
      <c r="F134" s="106" t="s">
        <v>877</v>
      </c>
      <c r="G134" s="121">
        <f t="shared" ca="1" si="4"/>
        <v>29801</v>
      </c>
      <c r="H134" s="121">
        <f t="shared" ca="1" si="5"/>
        <v>45323</v>
      </c>
      <c r="I134" s="106">
        <v>3</v>
      </c>
      <c r="J134" s="106">
        <f>Formátování!$I134/7</f>
        <v>0.42857142857142855</v>
      </c>
      <c r="AA134">
        <v>101</v>
      </c>
      <c r="AB134" s="91">
        <v>16384</v>
      </c>
      <c r="AC134" s="91">
        <v>862</v>
      </c>
    </row>
    <row r="135" spans="1:29">
      <c r="A135" s="115" t="s">
        <v>1073</v>
      </c>
      <c r="B135" s="116" t="s">
        <v>1072</v>
      </c>
      <c r="C135" s="116" t="s">
        <v>1071</v>
      </c>
      <c r="D135" s="116">
        <v>68</v>
      </c>
      <c r="E135" s="117">
        <v>10300</v>
      </c>
      <c r="F135" s="116" t="s">
        <v>1070</v>
      </c>
      <c r="G135" s="118">
        <f t="shared" ca="1" si="4"/>
        <v>30227</v>
      </c>
      <c r="H135" s="118">
        <f t="shared" ca="1" si="5"/>
        <v>45328</v>
      </c>
      <c r="I135" s="116">
        <v>3</v>
      </c>
      <c r="J135" s="106">
        <f>Formátování!$I135/7</f>
        <v>0.42857142857142855</v>
      </c>
      <c r="AA135">
        <v>329</v>
      </c>
      <c r="AB135" s="91">
        <v>15958</v>
      </c>
      <c r="AC135" s="91">
        <v>857</v>
      </c>
    </row>
    <row r="136" spans="1:29">
      <c r="A136" s="119" t="s">
        <v>93</v>
      </c>
      <c r="B136" s="106" t="s">
        <v>1069</v>
      </c>
      <c r="C136" s="106" t="s">
        <v>1068</v>
      </c>
      <c r="D136" s="106">
        <v>89</v>
      </c>
      <c r="E136" s="120">
        <v>27034</v>
      </c>
      <c r="F136" s="106" t="s">
        <v>1067</v>
      </c>
      <c r="G136" s="121">
        <f t="shared" ca="1" si="4"/>
        <v>38342</v>
      </c>
      <c r="H136" s="121">
        <f t="shared" ca="1" si="5"/>
        <v>45330</v>
      </c>
      <c r="I136" s="106">
        <v>8</v>
      </c>
      <c r="J136" s="106">
        <f>Formátování!$I136/7</f>
        <v>1.1428571428571428</v>
      </c>
      <c r="AA136">
        <v>355</v>
      </c>
      <c r="AB136" s="91">
        <v>7843</v>
      </c>
      <c r="AC136" s="91">
        <v>855</v>
      </c>
    </row>
    <row r="137" spans="1:29">
      <c r="A137" s="115" t="s">
        <v>1066</v>
      </c>
      <c r="B137" s="116" t="s">
        <v>1065</v>
      </c>
      <c r="C137" s="116" t="s">
        <v>1064</v>
      </c>
      <c r="D137" s="116">
        <v>80</v>
      </c>
      <c r="E137" s="117">
        <v>25786</v>
      </c>
      <c r="F137" s="116" t="s">
        <v>1063</v>
      </c>
      <c r="G137" s="118">
        <f t="shared" ca="1" si="4"/>
        <v>36679</v>
      </c>
      <c r="H137" s="118">
        <f t="shared" ca="1" si="5"/>
        <v>45334</v>
      </c>
      <c r="I137" s="116">
        <v>3</v>
      </c>
      <c r="J137" s="106">
        <f>Formátování!$I137/7</f>
        <v>0.42857142857142855</v>
      </c>
      <c r="AA137">
        <v>375</v>
      </c>
      <c r="AB137" s="91">
        <v>9506</v>
      </c>
      <c r="AC137" s="91">
        <v>851</v>
      </c>
    </row>
    <row r="138" spans="1:29">
      <c r="A138" s="119" t="s">
        <v>1062</v>
      </c>
      <c r="B138" s="106" t="s">
        <v>1061</v>
      </c>
      <c r="C138" s="106" t="s">
        <v>1060</v>
      </c>
      <c r="D138" s="106">
        <v>47</v>
      </c>
      <c r="E138" s="120">
        <v>39301</v>
      </c>
      <c r="F138" s="106" t="s">
        <v>1059</v>
      </c>
      <c r="G138" s="121">
        <f t="shared" ca="1" si="4"/>
        <v>31172</v>
      </c>
      <c r="H138" s="121">
        <f t="shared" ca="1" si="5"/>
        <v>45335</v>
      </c>
      <c r="I138" s="106">
        <v>7</v>
      </c>
      <c r="J138" s="106">
        <f>Formátování!$I138/7</f>
        <v>1</v>
      </c>
      <c r="AA138">
        <v>373</v>
      </c>
      <c r="AB138" s="91">
        <v>15013</v>
      </c>
      <c r="AC138" s="91">
        <v>850</v>
      </c>
    </row>
    <row r="139" spans="1:29">
      <c r="A139" s="115" t="s">
        <v>1058</v>
      </c>
      <c r="B139" s="116" t="s">
        <v>1057</v>
      </c>
      <c r="C139" s="116" t="s">
        <v>1056</v>
      </c>
      <c r="D139" s="116">
        <v>57</v>
      </c>
      <c r="E139" s="117">
        <v>25167</v>
      </c>
      <c r="F139" s="116" t="s">
        <v>1055</v>
      </c>
      <c r="G139" s="118">
        <f t="shared" ca="1" si="4"/>
        <v>39472</v>
      </c>
      <c r="H139" s="118">
        <f t="shared" ca="1" si="5"/>
        <v>45342</v>
      </c>
      <c r="I139" s="116">
        <v>8</v>
      </c>
      <c r="J139" s="106">
        <f>Formátování!$I139/7</f>
        <v>1.1428571428571428</v>
      </c>
      <c r="AA139">
        <v>398</v>
      </c>
      <c r="AB139" s="91">
        <v>6713</v>
      </c>
      <c r="AC139" s="91">
        <v>843</v>
      </c>
    </row>
    <row r="140" spans="1:29">
      <c r="A140" s="119" t="s">
        <v>155</v>
      </c>
      <c r="B140" s="106" t="s">
        <v>1054</v>
      </c>
      <c r="C140" s="106" t="s">
        <v>856</v>
      </c>
      <c r="D140" s="106">
        <v>28</v>
      </c>
      <c r="E140" s="120">
        <v>53501</v>
      </c>
      <c r="F140" s="106" t="s">
        <v>1053</v>
      </c>
      <c r="G140" s="121">
        <f t="shared" ca="1" si="4"/>
        <v>27639</v>
      </c>
      <c r="H140" s="121">
        <f t="shared" ca="1" si="5"/>
        <v>45346</v>
      </c>
      <c r="I140" s="106">
        <v>9</v>
      </c>
      <c r="J140" s="106">
        <f>Formátování!$I140/7</f>
        <v>1.2857142857142858</v>
      </c>
      <c r="AA140">
        <v>283</v>
      </c>
      <c r="AB140" s="91">
        <v>18546</v>
      </c>
      <c r="AC140" s="91">
        <v>839</v>
      </c>
    </row>
    <row r="141" spans="1:29">
      <c r="A141" s="115" t="s">
        <v>1052</v>
      </c>
      <c r="B141" s="116" t="s">
        <v>1051</v>
      </c>
      <c r="C141" s="116" t="s">
        <v>1050</v>
      </c>
      <c r="D141" s="116">
        <v>42</v>
      </c>
      <c r="E141" s="117">
        <v>40502</v>
      </c>
      <c r="F141" s="116" t="s">
        <v>1049</v>
      </c>
      <c r="G141" s="118">
        <f t="shared" ca="1" si="4"/>
        <v>37703</v>
      </c>
      <c r="H141" s="118">
        <f t="shared" ca="1" si="5"/>
        <v>45348</v>
      </c>
      <c r="I141" s="116">
        <v>12</v>
      </c>
      <c r="J141" s="106">
        <f>Formátování!$I141/7</f>
        <v>1.7142857142857142</v>
      </c>
      <c r="AA141">
        <v>413</v>
      </c>
      <c r="AB141" s="91">
        <v>8482</v>
      </c>
      <c r="AC141" s="91">
        <v>837</v>
      </c>
    </row>
    <row r="142" spans="1:29">
      <c r="A142" s="119" t="s">
        <v>1048</v>
      </c>
      <c r="B142" s="106" t="s">
        <v>1047</v>
      </c>
      <c r="C142" s="106" t="s">
        <v>887</v>
      </c>
      <c r="D142" s="106">
        <v>18</v>
      </c>
      <c r="E142" s="120">
        <v>40002</v>
      </c>
      <c r="F142" s="106" t="s">
        <v>1046</v>
      </c>
      <c r="G142" s="121">
        <f t="shared" ca="1" si="4"/>
        <v>38531</v>
      </c>
      <c r="H142" s="121">
        <f t="shared" ca="1" si="5"/>
        <v>45349</v>
      </c>
      <c r="I142" s="106">
        <v>11</v>
      </c>
      <c r="J142" s="106">
        <f>Formátování!$I142/7</f>
        <v>1.5714285714285714</v>
      </c>
      <c r="AA142">
        <v>314</v>
      </c>
      <c r="AB142" s="91">
        <v>7654</v>
      </c>
      <c r="AC142" s="91">
        <v>836</v>
      </c>
    </row>
    <row r="143" spans="1:29">
      <c r="A143" s="115" t="s">
        <v>1045</v>
      </c>
      <c r="B143" s="116" t="s">
        <v>1044</v>
      </c>
      <c r="C143" s="116" t="s">
        <v>1043</v>
      </c>
      <c r="D143" s="116">
        <v>62</v>
      </c>
      <c r="E143" s="117">
        <v>33901</v>
      </c>
      <c r="F143" s="116" t="s">
        <v>635</v>
      </c>
      <c r="G143" s="118">
        <f t="shared" ca="1" si="4"/>
        <v>33076</v>
      </c>
      <c r="H143" s="118">
        <f t="shared" ca="1" si="5"/>
        <v>45351</v>
      </c>
      <c r="I143" s="116">
        <v>8</v>
      </c>
      <c r="J143" s="106">
        <f>Formátování!$I143/7</f>
        <v>1.1428571428571428</v>
      </c>
      <c r="AA143">
        <v>270</v>
      </c>
      <c r="AB143" s="91">
        <v>13109</v>
      </c>
      <c r="AC143" s="91">
        <v>834</v>
      </c>
    </row>
    <row r="144" spans="1:29">
      <c r="A144" s="119" t="s">
        <v>1042</v>
      </c>
      <c r="B144" s="106" t="s">
        <v>1041</v>
      </c>
      <c r="C144" s="106" t="s">
        <v>1040</v>
      </c>
      <c r="D144" s="106">
        <v>1</v>
      </c>
      <c r="E144" s="120">
        <v>37335</v>
      </c>
      <c r="F144" s="106" t="s">
        <v>1039</v>
      </c>
      <c r="G144" s="121">
        <f t="shared" ca="1" si="4"/>
        <v>25052</v>
      </c>
      <c r="H144" s="121">
        <f t="shared" ca="1" si="5"/>
        <v>45353</v>
      </c>
      <c r="I144" s="106">
        <v>2</v>
      </c>
      <c r="J144" s="106">
        <f>Formátování!$I144/7</f>
        <v>0.2857142857142857</v>
      </c>
      <c r="AA144">
        <v>282</v>
      </c>
      <c r="AB144" s="91">
        <v>21133</v>
      </c>
      <c r="AC144" s="91">
        <v>832</v>
      </c>
    </row>
    <row r="145" spans="1:29">
      <c r="A145" s="115" t="s">
        <v>1038</v>
      </c>
      <c r="B145" s="116" t="s">
        <v>1037</v>
      </c>
      <c r="C145" s="116" t="s">
        <v>1036</v>
      </c>
      <c r="D145" s="116">
        <v>70</v>
      </c>
      <c r="E145" s="117">
        <v>39501</v>
      </c>
      <c r="F145" s="116" t="s">
        <v>535</v>
      </c>
      <c r="G145" s="118">
        <f t="shared" ca="1" si="4"/>
        <v>25782</v>
      </c>
      <c r="H145" s="118">
        <f t="shared" ca="1" si="5"/>
        <v>45360</v>
      </c>
      <c r="I145" s="116">
        <v>5</v>
      </c>
      <c r="J145" s="106">
        <f>Formátování!$I145/7</f>
        <v>0.7142857142857143</v>
      </c>
      <c r="AA145">
        <v>334</v>
      </c>
      <c r="AB145" s="91">
        <v>20403</v>
      </c>
      <c r="AC145" s="91">
        <v>825</v>
      </c>
    </row>
    <row r="146" spans="1:29">
      <c r="A146" s="119" t="s">
        <v>1035</v>
      </c>
      <c r="B146" s="106" t="s">
        <v>1034</v>
      </c>
      <c r="C146" s="106" t="s">
        <v>821</v>
      </c>
      <c r="D146" s="106">
        <v>31</v>
      </c>
      <c r="E146" s="120">
        <v>39843</v>
      </c>
      <c r="F146" s="106" t="s">
        <v>696</v>
      </c>
      <c r="G146" s="121">
        <f t="shared" ca="1" si="4"/>
        <v>32711</v>
      </c>
      <c r="H146" s="121">
        <f t="shared" ca="1" si="5"/>
        <v>45366</v>
      </c>
      <c r="I146" s="106">
        <v>9</v>
      </c>
      <c r="J146" s="106">
        <f>Formátování!$I146/7</f>
        <v>1.2857142857142858</v>
      </c>
      <c r="AA146">
        <v>415</v>
      </c>
      <c r="AB146" s="91">
        <v>13474</v>
      </c>
      <c r="AC146" s="91">
        <v>819</v>
      </c>
    </row>
    <row r="147" spans="1:29">
      <c r="A147" s="115" t="s">
        <v>312</v>
      </c>
      <c r="B147" s="116" t="s">
        <v>311</v>
      </c>
      <c r="C147" s="116" t="s">
        <v>1033</v>
      </c>
      <c r="D147" s="116">
        <v>64</v>
      </c>
      <c r="E147" s="117">
        <v>39501</v>
      </c>
      <c r="F147" s="116" t="s">
        <v>535</v>
      </c>
      <c r="G147" s="118">
        <f t="shared" ca="1" si="4"/>
        <v>24878</v>
      </c>
      <c r="H147" s="118">
        <f t="shared" ca="1" si="5"/>
        <v>45370</v>
      </c>
      <c r="I147" s="116">
        <v>11</v>
      </c>
      <c r="J147" s="106">
        <f>Formátování!$I147/7</f>
        <v>1.5714285714285714</v>
      </c>
      <c r="AA147">
        <v>318</v>
      </c>
      <c r="AB147" s="91">
        <v>21307</v>
      </c>
      <c r="AC147" s="91">
        <v>815</v>
      </c>
    </row>
    <row r="148" spans="1:29">
      <c r="A148" s="119" t="s">
        <v>1032</v>
      </c>
      <c r="B148" s="106" t="s">
        <v>1031</v>
      </c>
      <c r="C148" s="106" t="s">
        <v>1030</v>
      </c>
      <c r="D148" s="106">
        <v>54</v>
      </c>
      <c r="E148" s="120">
        <v>71700</v>
      </c>
      <c r="F148" s="106" t="s">
        <v>1029</v>
      </c>
      <c r="G148" s="121">
        <f t="shared" ca="1" si="4"/>
        <v>36617</v>
      </c>
      <c r="H148" s="121">
        <f t="shared" ca="1" si="5"/>
        <v>45371</v>
      </c>
      <c r="I148" s="106">
        <v>6</v>
      </c>
      <c r="J148" s="106">
        <f>Formátování!$I148/7</f>
        <v>0.8571428571428571</v>
      </c>
      <c r="AA148">
        <v>235</v>
      </c>
      <c r="AB148" s="91">
        <v>9568</v>
      </c>
      <c r="AC148" s="91">
        <v>814</v>
      </c>
    </row>
    <row r="149" spans="1:29">
      <c r="A149" s="115" t="s">
        <v>1028</v>
      </c>
      <c r="B149" s="116" t="s">
        <v>1027</v>
      </c>
      <c r="C149" s="116" t="s">
        <v>1026</v>
      </c>
      <c r="D149" s="116">
        <v>105</v>
      </c>
      <c r="E149" s="117">
        <v>58401</v>
      </c>
      <c r="F149" s="116" t="s">
        <v>1025</v>
      </c>
      <c r="G149" s="118">
        <f t="shared" ca="1" si="4"/>
        <v>34195</v>
      </c>
      <c r="H149" s="118">
        <f t="shared" ca="1" si="5"/>
        <v>45372</v>
      </c>
      <c r="I149" s="116">
        <v>4</v>
      </c>
      <c r="J149" s="106">
        <f>Formátování!$I149/7</f>
        <v>0.5714285714285714</v>
      </c>
      <c r="AA149">
        <v>206</v>
      </c>
      <c r="AB149" s="91">
        <v>11990</v>
      </c>
      <c r="AC149" s="91">
        <v>813</v>
      </c>
    </row>
    <row r="150" spans="1:29">
      <c r="A150" s="119" t="s">
        <v>174</v>
      </c>
      <c r="B150" s="106" t="s">
        <v>1024</v>
      </c>
      <c r="C150" s="106" t="s">
        <v>1023</v>
      </c>
      <c r="D150" s="106">
        <v>63</v>
      </c>
      <c r="E150" s="120">
        <v>76821</v>
      </c>
      <c r="F150" s="106" t="s">
        <v>1022</v>
      </c>
      <c r="G150" s="121">
        <f t="shared" ca="1" si="4"/>
        <v>27295</v>
      </c>
      <c r="H150" s="121">
        <f t="shared" ca="1" si="5"/>
        <v>45377</v>
      </c>
      <c r="I150" s="106">
        <v>6</v>
      </c>
      <c r="J150" s="106">
        <f>Formátování!$I150/7</f>
        <v>0.8571428571428571</v>
      </c>
      <c r="AA150">
        <v>376</v>
      </c>
      <c r="AB150" s="91">
        <v>18890</v>
      </c>
      <c r="AC150" s="91">
        <v>808</v>
      </c>
    </row>
    <row r="151" spans="1:29">
      <c r="A151" s="115" t="s">
        <v>1021</v>
      </c>
      <c r="B151" s="116" t="s">
        <v>1020</v>
      </c>
      <c r="C151" s="116" t="s">
        <v>1019</v>
      </c>
      <c r="D151" s="116">
        <v>87</v>
      </c>
      <c r="E151" s="117">
        <v>43401</v>
      </c>
      <c r="F151" s="116" t="s">
        <v>531</v>
      </c>
      <c r="G151" s="118">
        <f t="shared" ca="1" si="4"/>
        <v>32867</v>
      </c>
      <c r="H151" s="118">
        <f t="shared" ca="1" si="5"/>
        <v>45378</v>
      </c>
      <c r="I151" s="116">
        <v>5</v>
      </c>
      <c r="J151" s="106">
        <f>Formátování!$I151/7</f>
        <v>0.7142857142857143</v>
      </c>
      <c r="AA151">
        <v>194</v>
      </c>
      <c r="AB151" s="91">
        <v>13318</v>
      </c>
      <c r="AC151" s="91">
        <v>807</v>
      </c>
    </row>
    <row r="152" spans="1:29">
      <c r="A152" s="119" t="s">
        <v>1018</v>
      </c>
      <c r="B152" s="106" t="s">
        <v>1017</v>
      </c>
      <c r="C152" s="106" t="s">
        <v>1016</v>
      </c>
      <c r="D152" s="106">
        <v>70</v>
      </c>
      <c r="E152" s="120">
        <v>38743</v>
      </c>
      <c r="F152" s="106" t="s">
        <v>1015</v>
      </c>
      <c r="G152" s="121">
        <f t="shared" ca="1" si="4"/>
        <v>28436</v>
      </c>
      <c r="H152" s="121">
        <f t="shared" ca="1" si="5"/>
        <v>45378</v>
      </c>
      <c r="I152" s="106">
        <v>1</v>
      </c>
      <c r="J152" s="106">
        <f>Formátování!$I152/7</f>
        <v>0.14285714285714285</v>
      </c>
      <c r="AA152">
        <v>374</v>
      </c>
      <c r="AB152" s="91">
        <v>17749</v>
      </c>
      <c r="AC152" s="91">
        <v>807</v>
      </c>
    </row>
    <row r="153" spans="1:29">
      <c r="A153" s="115" t="s">
        <v>1014</v>
      </c>
      <c r="B153" s="116" t="s">
        <v>1013</v>
      </c>
      <c r="C153" s="116" t="s">
        <v>1012</v>
      </c>
      <c r="D153" s="116">
        <v>72</v>
      </c>
      <c r="E153" s="117">
        <v>36464</v>
      </c>
      <c r="F153" s="116" t="s">
        <v>1011</v>
      </c>
      <c r="G153" s="118">
        <f t="shared" ca="1" si="4"/>
        <v>33628</v>
      </c>
      <c r="H153" s="118">
        <f t="shared" ca="1" si="5"/>
        <v>45384</v>
      </c>
      <c r="I153" s="116">
        <v>9</v>
      </c>
      <c r="J153" s="106">
        <f>Formátování!$I153/7</f>
        <v>1.2857142857142858</v>
      </c>
      <c r="AA153">
        <v>354</v>
      </c>
      <c r="AB153" s="91">
        <v>12557</v>
      </c>
      <c r="AC153" s="91">
        <v>801</v>
      </c>
    </row>
    <row r="154" spans="1:29">
      <c r="A154" s="119" t="s">
        <v>1010</v>
      </c>
      <c r="B154" s="106" t="s">
        <v>1009</v>
      </c>
      <c r="C154" s="106" t="s">
        <v>1008</v>
      </c>
      <c r="D154" s="106">
        <v>104</v>
      </c>
      <c r="E154" s="120">
        <v>76701</v>
      </c>
      <c r="F154" s="106" t="s">
        <v>783</v>
      </c>
      <c r="G154" s="121">
        <f t="shared" ca="1" si="4"/>
        <v>36468</v>
      </c>
      <c r="H154" s="121">
        <f t="shared" ca="1" si="5"/>
        <v>45389</v>
      </c>
      <c r="I154" s="106">
        <v>2</v>
      </c>
      <c r="J154" s="106">
        <f>Formátování!$I154/7</f>
        <v>0.2857142857142857</v>
      </c>
      <c r="AA154">
        <v>242</v>
      </c>
      <c r="AB154" s="91">
        <v>9717</v>
      </c>
      <c r="AC154" s="91">
        <v>796</v>
      </c>
    </row>
    <row r="155" spans="1:29">
      <c r="A155" s="115" t="s">
        <v>1007</v>
      </c>
      <c r="B155" s="116" t="s">
        <v>1006</v>
      </c>
      <c r="C155" s="116" t="s">
        <v>388</v>
      </c>
      <c r="D155" s="116">
        <v>49</v>
      </c>
      <c r="E155" s="117">
        <v>56501</v>
      </c>
      <c r="F155" s="116" t="s">
        <v>1005</v>
      </c>
      <c r="G155" s="118">
        <f t="shared" ca="1" si="4"/>
        <v>37202</v>
      </c>
      <c r="H155" s="118">
        <f t="shared" ca="1" si="5"/>
        <v>45391</v>
      </c>
      <c r="I155" s="116">
        <v>2</v>
      </c>
      <c r="J155" s="106">
        <f>Formátování!$I155/7</f>
        <v>0.2857142857142857</v>
      </c>
      <c r="AA155">
        <v>239</v>
      </c>
      <c r="AB155" s="91">
        <v>8983</v>
      </c>
      <c r="AC155" s="91">
        <v>794</v>
      </c>
    </row>
    <row r="156" spans="1:29">
      <c r="A156" s="119" t="s">
        <v>159</v>
      </c>
      <c r="B156" s="106" t="s">
        <v>1004</v>
      </c>
      <c r="C156" s="106" t="s">
        <v>831</v>
      </c>
      <c r="D156" s="106">
        <v>52</v>
      </c>
      <c r="E156" s="120">
        <v>29301</v>
      </c>
      <c r="F156" s="106" t="s">
        <v>1003</v>
      </c>
      <c r="G156" s="121">
        <f t="shared" ca="1" si="4"/>
        <v>36600</v>
      </c>
      <c r="H156" s="121">
        <f t="shared" ca="1" si="5"/>
        <v>45394</v>
      </c>
      <c r="I156" s="106">
        <v>4</v>
      </c>
      <c r="J156" s="106">
        <f>Formátování!$I156/7</f>
        <v>0.5714285714285714</v>
      </c>
      <c r="AA156">
        <v>322</v>
      </c>
      <c r="AB156" s="91">
        <v>9585</v>
      </c>
      <c r="AC156" s="91">
        <v>791</v>
      </c>
    </row>
    <row r="157" spans="1:29">
      <c r="A157" s="115" t="s">
        <v>1002</v>
      </c>
      <c r="B157" s="116" t="s">
        <v>1001</v>
      </c>
      <c r="C157" s="116" t="s">
        <v>1000</v>
      </c>
      <c r="D157" s="116">
        <v>70</v>
      </c>
      <c r="E157" s="117">
        <v>27371</v>
      </c>
      <c r="F157" s="116" t="s">
        <v>946</v>
      </c>
      <c r="G157" s="118">
        <f t="shared" ca="1" si="4"/>
        <v>25772</v>
      </c>
      <c r="H157" s="118">
        <f t="shared" ca="1" si="5"/>
        <v>45395</v>
      </c>
      <c r="I157" s="116">
        <v>13</v>
      </c>
      <c r="J157" s="106">
        <f>Formátování!$I157/7</f>
        <v>1.8571428571428572</v>
      </c>
      <c r="AA157">
        <v>282</v>
      </c>
      <c r="AB157" s="91">
        <v>20413</v>
      </c>
      <c r="AC157" s="91">
        <v>790</v>
      </c>
    </row>
    <row r="158" spans="1:29">
      <c r="A158" s="119" t="s">
        <v>999</v>
      </c>
      <c r="B158" s="106" t="s">
        <v>998</v>
      </c>
      <c r="C158" s="106" t="s">
        <v>997</v>
      </c>
      <c r="D158" s="106">
        <v>38</v>
      </c>
      <c r="E158" s="120">
        <v>36401</v>
      </c>
      <c r="F158" s="106" t="s">
        <v>996</v>
      </c>
      <c r="G158" s="121">
        <f t="shared" ca="1" si="4"/>
        <v>31499</v>
      </c>
      <c r="H158" s="121">
        <f t="shared" ca="1" si="5"/>
        <v>45398</v>
      </c>
      <c r="I158" s="106">
        <v>12</v>
      </c>
      <c r="J158" s="106">
        <f>Formátování!$I158/7</f>
        <v>1.7142857142857142</v>
      </c>
      <c r="AA158">
        <v>482</v>
      </c>
      <c r="AB158" s="91">
        <v>14686</v>
      </c>
      <c r="AC158" s="91">
        <v>787</v>
      </c>
    </row>
    <row r="159" spans="1:29">
      <c r="A159" s="115" t="s">
        <v>995</v>
      </c>
      <c r="B159" s="116" t="s">
        <v>994</v>
      </c>
      <c r="C159" s="116" t="s">
        <v>993</v>
      </c>
      <c r="D159" s="116">
        <v>29</v>
      </c>
      <c r="E159" s="117">
        <v>38422</v>
      </c>
      <c r="F159" s="116" t="s">
        <v>992</v>
      </c>
      <c r="G159" s="118">
        <f t="shared" ca="1" si="4"/>
        <v>37439</v>
      </c>
      <c r="H159" s="118">
        <f t="shared" ca="1" si="5"/>
        <v>45401</v>
      </c>
      <c r="I159" s="116">
        <v>5</v>
      </c>
      <c r="J159" s="106">
        <f>Formátování!$I159/7</f>
        <v>0.7142857142857143</v>
      </c>
      <c r="AA159">
        <v>497</v>
      </c>
      <c r="AB159" s="91">
        <v>8746</v>
      </c>
      <c r="AC159" s="91">
        <v>784</v>
      </c>
    </row>
    <row r="160" spans="1:29">
      <c r="A160" s="119" t="s">
        <v>322</v>
      </c>
      <c r="B160" s="106" t="s">
        <v>321</v>
      </c>
      <c r="C160" s="106" t="s">
        <v>947</v>
      </c>
      <c r="D160" s="106">
        <v>86</v>
      </c>
      <c r="E160" s="120">
        <v>54372</v>
      </c>
      <c r="F160" s="106" t="s">
        <v>991</v>
      </c>
      <c r="G160" s="121">
        <f t="shared" ca="1" si="4"/>
        <v>33586</v>
      </c>
      <c r="H160" s="121">
        <f t="shared" ca="1" si="5"/>
        <v>45406</v>
      </c>
      <c r="I160" s="106">
        <v>4</v>
      </c>
      <c r="J160" s="106">
        <f>Formátování!$I160/7</f>
        <v>0.5714285714285714</v>
      </c>
      <c r="AA160">
        <v>199</v>
      </c>
      <c r="AB160" s="91">
        <v>12599</v>
      </c>
      <c r="AC160" s="91">
        <v>779</v>
      </c>
    </row>
    <row r="161" spans="1:29">
      <c r="A161" s="115" t="s">
        <v>990</v>
      </c>
      <c r="B161" s="116" t="s">
        <v>989</v>
      </c>
      <c r="C161" s="116" t="s">
        <v>754</v>
      </c>
      <c r="D161" s="116">
        <v>88</v>
      </c>
      <c r="E161" s="117">
        <v>50732</v>
      </c>
      <c r="F161" s="116" t="s">
        <v>578</v>
      </c>
      <c r="G161" s="118">
        <f t="shared" ca="1" si="4"/>
        <v>28665</v>
      </c>
      <c r="H161" s="118">
        <f t="shared" ca="1" si="5"/>
        <v>45412</v>
      </c>
      <c r="I161" s="116">
        <v>9</v>
      </c>
      <c r="J161" s="106">
        <f>Formátování!$I161/7</f>
        <v>1.2857142857142858</v>
      </c>
      <c r="AA161">
        <v>314</v>
      </c>
      <c r="AB161" s="91">
        <v>17520</v>
      </c>
      <c r="AC161" s="91">
        <v>773</v>
      </c>
    </row>
    <row r="162" spans="1:29">
      <c r="A162" s="119" t="s">
        <v>296</v>
      </c>
      <c r="B162" s="106" t="s">
        <v>988</v>
      </c>
      <c r="C162" s="106" t="s">
        <v>987</v>
      </c>
      <c r="D162" s="106">
        <v>92</v>
      </c>
      <c r="E162" s="120">
        <v>27054</v>
      </c>
      <c r="F162" s="106" t="s">
        <v>986</v>
      </c>
      <c r="G162" s="121">
        <f t="shared" ca="1" si="4"/>
        <v>33349</v>
      </c>
      <c r="H162" s="121">
        <f t="shared" ca="1" si="5"/>
        <v>45418</v>
      </c>
      <c r="I162" s="106">
        <v>1</v>
      </c>
      <c r="J162" s="106">
        <f>Formátování!$I162/7</f>
        <v>0.14285714285714285</v>
      </c>
      <c r="AA162">
        <v>369</v>
      </c>
      <c r="AB162" s="91">
        <v>12836</v>
      </c>
      <c r="AC162" s="91">
        <v>767</v>
      </c>
    </row>
    <row r="163" spans="1:29">
      <c r="A163" s="115" t="s">
        <v>985</v>
      </c>
      <c r="B163" s="116" t="s">
        <v>984</v>
      </c>
      <c r="C163" s="116" t="s">
        <v>509</v>
      </c>
      <c r="D163" s="116">
        <v>4</v>
      </c>
      <c r="E163" s="117">
        <v>25601</v>
      </c>
      <c r="F163" s="116" t="s">
        <v>961</v>
      </c>
      <c r="G163" s="118">
        <f t="shared" ca="1" si="4"/>
        <v>34958</v>
      </c>
      <c r="H163" s="118">
        <f t="shared" ca="1" si="5"/>
        <v>45421</v>
      </c>
      <c r="I163" s="116">
        <v>11</v>
      </c>
      <c r="J163" s="106">
        <f>Formátování!$I163/7</f>
        <v>1.5714285714285714</v>
      </c>
      <c r="AA163">
        <v>311</v>
      </c>
      <c r="AB163" s="91">
        <v>11227</v>
      </c>
      <c r="AC163" s="91">
        <v>764</v>
      </c>
    </row>
    <row r="164" spans="1:29">
      <c r="A164" s="119" t="s">
        <v>983</v>
      </c>
      <c r="B164" s="106" t="s">
        <v>982</v>
      </c>
      <c r="C164" s="106" t="s">
        <v>981</v>
      </c>
      <c r="D164" s="106">
        <v>105</v>
      </c>
      <c r="E164" s="120">
        <v>79070</v>
      </c>
      <c r="F164" s="106" t="s">
        <v>980</v>
      </c>
      <c r="G164" s="121">
        <f t="shared" ca="1" si="4"/>
        <v>26864</v>
      </c>
      <c r="H164" s="121">
        <f t="shared" ca="1" si="5"/>
        <v>45423</v>
      </c>
      <c r="I164" s="106">
        <v>13</v>
      </c>
      <c r="J164" s="106">
        <f>Formátování!$I164/7</f>
        <v>1.8571428571428572</v>
      </c>
      <c r="AA164">
        <v>375</v>
      </c>
      <c r="AB164" s="91">
        <v>19321</v>
      </c>
      <c r="AC164" s="91">
        <v>762</v>
      </c>
    </row>
    <row r="165" spans="1:29">
      <c r="A165" s="115" t="s">
        <v>979</v>
      </c>
      <c r="B165" s="116" t="s">
        <v>978</v>
      </c>
      <c r="C165" s="116" t="s">
        <v>977</v>
      </c>
      <c r="D165" s="116">
        <v>47</v>
      </c>
      <c r="E165" s="117">
        <v>79841</v>
      </c>
      <c r="F165" s="116" t="s">
        <v>976</v>
      </c>
      <c r="G165" s="118">
        <f t="shared" ca="1" si="4"/>
        <v>35938</v>
      </c>
      <c r="H165" s="118">
        <f t="shared" ca="1" si="5"/>
        <v>45431</v>
      </c>
      <c r="I165" s="116">
        <v>8</v>
      </c>
      <c r="J165" s="106">
        <f>Formátování!$I165/7</f>
        <v>1.1428571428571428</v>
      </c>
      <c r="AA165">
        <v>307</v>
      </c>
      <c r="AB165" s="91">
        <v>10247</v>
      </c>
      <c r="AC165" s="91">
        <v>754</v>
      </c>
    </row>
    <row r="166" spans="1:29">
      <c r="A166" s="119" t="s">
        <v>975</v>
      </c>
      <c r="B166" s="106" t="s">
        <v>974</v>
      </c>
      <c r="C166" s="106" t="s">
        <v>973</v>
      </c>
      <c r="D166" s="106">
        <v>64</v>
      </c>
      <c r="E166" s="120">
        <v>29401</v>
      </c>
      <c r="F166" s="106" t="s">
        <v>972</v>
      </c>
      <c r="G166" s="121">
        <f t="shared" ca="1" si="4"/>
        <v>26161</v>
      </c>
      <c r="H166" s="121">
        <f t="shared" ca="1" si="5"/>
        <v>45432</v>
      </c>
      <c r="I166" s="106">
        <v>6</v>
      </c>
      <c r="J166" s="106">
        <f>Formátování!$I166/7</f>
        <v>0.8571428571428571</v>
      </c>
      <c r="AA166">
        <v>331</v>
      </c>
      <c r="AB166" s="91">
        <v>20024</v>
      </c>
      <c r="AC166" s="91">
        <v>753</v>
      </c>
    </row>
    <row r="167" spans="1:29">
      <c r="A167" s="115" t="s">
        <v>971</v>
      </c>
      <c r="B167" s="116" t="s">
        <v>970</v>
      </c>
      <c r="C167" s="116" t="s">
        <v>864</v>
      </c>
      <c r="D167" s="116">
        <v>32</v>
      </c>
      <c r="E167" s="117">
        <v>46362</v>
      </c>
      <c r="F167" s="116" t="s">
        <v>969</v>
      </c>
      <c r="G167" s="118">
        <f t="shared" ca="1" si="4"/>
        <v>28447</v>
      </c>
      <c r="H167" s="118">
        <f t="shared" ca="1" si="5"/>
        <v>45434</v>
      </c>
      <c r="I167" s="116">
        <v>1</v>
      </c>
      <c r="J167" s="106">
        <f>Formátování!$I167/7</f>
        <v>0.14285714285714285</v>
      </c>
      <c r="AA167">
        <v>215</v>
      </c>
      <c r="AB167" s="91">
        <v>17738</v>
      </c>
      <c r="AC167" s="91">
        <v>751</v>
      </c>
    </row>
    <row r="168" spans="1:29">
      <c r="A168" s="119" t="s">
        <v>968</v>
      </c>
      <c r="B168" s="106" t="s">
        <v>967</v>
      </c>
      <c r="C168" s="106" t="s">
        <v>966</v>
      </c>
      <c r="D168" s="106">
        <v>41</v>
      </c>
      <c r="E168" s="120">
        <v>39137</v>
      </c>
      <c r="F168" s="106" t="s">
        <v>965</v>
      </c>
      <c r="G168" s="121">
        <f t="shared" ca="1" si="4"/>
        <v>36587</v>
      </c>
      <c r="H168" s="121">
        <f t="shared" ca="1" si="5"/>
        <v>45436</v>
      </c>
      <c r="I168" s="106">
        <v>7</v>
      </c>
      <c r="J168" s="106">
        <f>Formátování!$I168/7</f>
        <v>1</v>
      </c>
      <c r="AA168">
        <v>465</v>
      </c>
      <c r="AB168" s="91">
        <v>9598</v>
      </c>
      <c r="AC168" s="91">
        <v>749</v>
      </c>
    </row>
    <row r="169" spans="1:29">
      <c r="A169" s="115" t="s">
        <v>964</v>
      </c>
      <c r="B169" s="116" t="s">
        <v>963</v>
      </c>
      <c r="C169" s="116" t="s">
        <v>962</v>
      </c>
      <c r="D169" s="116">
        <v>6</v>
      </c>
      <c r="E169" s="117">
        <v>25601</v>
      </c>
      <c r="F169" s="116" t="s">
        <v>961</v>
      </c>
      <c r="G169" s="118">
        <f t="shared" ca="1" si="4"/>
        <v>26802</v>
      </c>
      <c r="H169" s="118">
        <f t="shared" ca="1" si="5"/>
        <v>45442</v>
      </c>
      <c r="I169" s="116">
        <v>12</v>
      </c>
      <c r="J169" s="106">
        <f>Formátování!$I169/7</f>
        <v>1.7142857142857142</v>
      </c>
      <c r="AA169">
        <v>410</v>
      </c>
      <c r="AB169" s="91">
        <v>19383</v>
      </c>
      <c r="AC169" s="91">
        <v>743</v>
      </c>
    </row>
    <row r="170" spans="1:29">
      <c r="A170" s="119" t="s">
        <v>960</v>
      </c>
      <c r="B170" s="106" t="s">
        <v>959</v>
      </c>
      <c r="C170" s="106" t="s">
        <v>958</v>
      </c>
      <c r="D170" s="106">
        <v>4</v>
      </c>
      <c r="E170" s="120">
        <v>46001</v>
      </c>
      <c r="F170" s="106" t="s">
        <v>957</v>
      </c>
      <c r="G170" s="121">
        <f t="shared" ca="1" si="4"/>
        <v>27324</v>
      </c>
      <c r="H170" s="121">
        <f t="shared" ca="1" si="5"/>
        <v>45444</v>
      </c>
      <c r="I170" s="106">
        <v>7</v>
      </c>
      <c r="J170" s="106">
        <f>Formátování!$I170/7</f>
        <v>1</v>
      </c>
      <c r="AA170">
        <v>283</v>
      </c>
      <c r="AB170" s="91">
        <v>18861</v>
      </c>
      <c r="AC170" s="91">
        <v>741</v>
      </c>
    </row>
    <row r="171" spans="1:29">
      <c r="A171" s="115" t="s">
        <v>956</v>
      </c>
      <c r="B171" s="116" t="s">
        <v>955</v>
      </c>
      <c r="C171" s="116" t="s">
        <v>954</v>
      </c>
      <c r="D171" s="116">
        <v>99</v>
      </c>
      <c r="E171" s="117">
        <v>51601</v>
      </c>
      <c r="F171" s="116" t="s">
        <v>953</v>
      </c>
      <c r="G171" s="118">
        <f t="shared" ca="1" si="4"/>
        <v>27669</v>
      </c>
      <c r="H171" s="118">
        <f t="shared" ca="1" si="5"/>
        <v>45448</v>
      </c>
      <c r="I171" s="116">
        <v>9</v>
      </c>
      <c r="J171" s="106">
        <f>Formátování!$I171/7</f>
        <v>1.2857142857142858</v>
      </c>
      <c r="AA171">
        <v>166</v>
      </c>
      <c r="AB171" s="91">
        <v>18516</v>
      </c>
      <c r="AC171" s="91">
        <v>737</v>
      </c>
    </row>
    <row r="172" spans="1:29">
      <c r="A172" s="119" t="s">
        <v>952</v>
      </c>
      <c r="B172" s="106" t="s">
        <v>951</v>
      </c>
      <c r="C172" s="106" t="s">
        <v>950</v>
      </c>
      <c r="D172" s="106">
        <v>47</v>
      </c>
      <c r="E172" s="120">
        <v>41701</v>
      </c>
      <c r="F172" s="106" t="s">
        <v>949</v>
      </c>
      <c r="G172" s="121">
        <f t="shared" ca="1" si="4"/>
        <v>35475</v>
      </c>
      <c r="H172" s="121">
        <f t="shared" ca="1" si="5"/>
        <v>45456</v>
      </c>
      <c r="I172" s="106">
        <v>6</v>
      </c>
      <c r="J172" s="106">
        <f>Formátování!$I172/7</f>
        <v>0.8571428571428571</v>
      </c>
      <c r="AA172">
        <v>118</v>
      </c>
      <c r="AB172" s="91">
        <v>10710</v>
      </c>
      <c r="AC172" s="91">
        <v>729</v>
      </c>
    </row>
    <row r="173" spans="1:29">
      <c r="A173" s="115" t="s">
        <v>161</v>
      </c>
      <c r="B173" s="116" t="s">
        <v>948</v>
      </c>
      <c r="C173" s="116" t="s">
        <v>947</v>
      </c>
      <c r="D173" s="116">
        <v>76</v>
      </c>
      <c r="E173" s="117">
        <v>27371</v>
      </c>
      <c r="F173" s="116" t="s">
        <v>946</v>
      </c>
      <c r="G173" s="118">
        <f t="shared" ca="1" si="4"/>
        <v>25195</v>
      </c>
      <c r="H173" s="118">
        <f t="shared" ca="1" si="5"/>
        <v>45462</v>
      </c>
      <c r="I173" s="116">
        <v>3</v>
      </c>
      <c r="J173" s="106">
        <f>Formátování!$I173/7</f>
        <v>0.42857142857142855</v>
      </c>
      <c r="AA173">
        <v>195</v>
      </c>
      <c r="AB173" s="91">
        <v>20990</v>
      </c>
      <c r="AC173" s="91">
        <v>723</v>
      </c>
    </row>
    <row r="174" spans="1:29">
      <c r="A174" s="119" t="s">
        <v>945</v>
      </c>
      <c r="B174" s="106" t="s">
        <v>944</v>
      </c>
      <c r="C174" s="106" t="s">
        <v>943</v>
      </c>
      <c r="D174" s="106">
        <v>9</v>
      </c>
      <c r="E174" s="120">
        <v>56162</v>
      </c>
      <c r="F174" s="106" t="s">
        <v>942</v>
      </c>
      <c r="G174" s="121">
        <f t="shared" ca="1" si="4"/>
        <v>27153</v>
      </c>
      <c r="H174" s="121">
        <f t="shared" ca="1" si="5"/>
        <v>45463</v>
      </c>
      <c r="I174" s="106">
        <v>5</v>
      </c>
      <c r="J174" s="106">
        <f>Formátování!$I174/7</f>
        <v>0.7142857142857143</v>
      </c>
      <c r="AA174">
        <v>297</v>
      </c>
      <c r="AB174" s="91">
        <v>19032</v>
      </c>
      <c r="AC174" s="91">
        <v>722</v>
      </c>
    </row>
    <row r="175" spans="1:29">
      <c r="A175" s="115" t="s">
        <v>941</v>
      </c>
      <c r="B175" s="116" t="s">
        <v>940</v>
      </c>
      <c r="C175" s="116" t="s">
        <v>939</v>
      </c>
      <c r="D175" s="116">
        <v>49</v>
      </c>
      <c r="E175" s="117">
        <v>79821</v>
      </c>
      <c r="F175" s="116" t="s">
        <v>938</v>
      </c>
      <c r="G175" s="118">
        <f t="shared" ca="1" si="4"/>
        <v>25754</v>
      </c>
      <c r="H175" s="118">
        <f t="shared" ca="1" si="5"/>
        <v>45464</v>
      </c>
      <c r="I175" s="116">
        <v>1</v>
      </c>
      <c r="J175" s="106">
        <f>Formátování!$I175/7</f>
        <v>0.14285714285714285</v>
      </c>
      <c r="AA175">
        <v>216</v>
      </c>
      <c r="AB175" s="91">
        <v>20431</v>
      </c>
      <c r="AC175" s="91">
        <v>721</v>
      </c>
    </row>
    <row r="176" spans="1:29">
      <c r="A176" s="119" t="s">
        <v>937</v>
      </c>
      <c r="B176" s="106" t="s">
        <v>936</v>
      </c>
      <c r="C176" s="106" t="s">
        <v>935</v>
      </c>
      <c r="D176" s="106">
        <v>27</v>
      </c>
      <c r="E176" s="120">
        <v>33165</v>
      </c>
      <c r="F176" s="106" t="s">
        <v>934</v>
      </c>
      <c r="G176" s="121">
        <f t="shared" ca="1" si="4"/>
        <v>28236</v>
      </c>
      <c r="H176" s="121">
        <f t="shared" ca="1" si="5"/>
        <v>45467</v>
      </c>
      <c r="I176" s="106">
        <v>2</v>
      </c>
      <c r="J176" s="106">
        <f>Formátování!$I176/7</f>
        <v>0.2857142857142857</v>
      </c>
      <c r="AA176">
        <v>174</v>
      </c>
      <c r="AB176" s="91">
        <v>17949</v>
      </c>
      <c r="AC176" s="91">
        <v>718</v>
      </c>
    </row>
    <row r="177" spans="1:29">
      <c r="A177" s="115" t="s">
        <v>933</v>
      </c>
      <c r="B177" s="116" t="s">
        <v>932</v>
      </c>
      <c r="C177" s="116" t="s">
        <v>388</v>
      </c>
      <c r="D177" s="116">
        <v>94</v>
      </c>
      <c r="E177" s="117">
        <v>39155</v>
      </c>
      <c r="F177" s="116" t="s">
        <v>931</v>
      </c>
      <c r="G177" s="118">
        <f t="shared" ca="1" si="4"/>
        <v>28595</v>
      </c>
      <c r="H177" s="118">
        <f t="shared" ca="1" si="5"/>
        <v>45470</v>
      </c>
      <c r="I177" s="116">
        <v>9</v>
      </c>
      <c r="J177" s="106">
        <f>Formátování!$I177/7</f>
        <v>1.2857142857142858</v>
      </c>
      <c r="AA177">
        <v>338</v>
      </c>
      <c r="AB177" s="91">
        <v>17590</v>
      </c>
      <c r="AC177" s="91">
        <v>715</v>
      </c>
    </row>
    <row r="178" spans="1:29">
      <c r="A178" s="119" t="s">
        <v>930</v>
      </c>
      <c r="B178" s="106" t="s">
        <v>929</v>
      </c>
      <c r="C178" s="106" t="s">
        <v>928</v>
      </c>
      <c r="D178" s="106">
        <v>62</v>
      </c>
      <c r="E178" s="120">
        <v>26601</v>
      </c>
      <c r="F178" s="106" t="s">
        <v>625</v>
      </c>
      <c r="G178" s="121">
        <f t="shared" ca="1" si="4"/>
        <v>25776</v>
      </c>
      <c r="H178" s="121">
        <f t="shared" ca="1" si="5"/>
        <v>45474</v>
      </c>
      <c r="I178" s="106">
        <v>9</v>
      </c>
      <c r="J178" s="106">
        <f>Formátování!$I178/7</f>
        <v>1.2857142857142858</v>
      </c>
      <c r="AA178">
        <v>184</v>
      </c>
      <c r="AB178" s="91">
        <v>20409</v>
      </c>
      <c r="AC178" s="91">
        <v>711</v>
      </c>
    </row>
    <row r="179" spans="1:29">
      <c r="A179" s="115" t="s">
        <v>310</v>
      </c>
      <c r="B179" s="116" t="s">
        <v>309</v>
      </c>
      <c r="C179" s="116" t="s">
        <v>927</v>
      </c>
      <c r="D179" s="116">
        <v>31</v>
      </c>
      <c r="E179" s="117">
        <v>43001</v>
      </c>
      <c r="F179" s="116" t="s">
        <v>926</v>
      </c>
      <c r="G179" s="118">
        <f t="shared" ca="1" si="4"/>
        <v>33104</v>
      </c>
      <c r="H179" s="118">
        <f t="shared" ca="1" si="5"/>
        <v>45477</v>
      </c>
      <c r="I179" s="116">
        <v>7</v>
      </c>
      <c r="J179" s="106">
        <f>Formátování!$I179/7</f>
        <v>1</v>
      </c>
      <c r="AA179">
        <v>496</v>
      </c>
      <c r="AB179" s="91">
        <v>13081</v>
      </c>
      <c r="AC179" s="91">
        <v>708</v>
      </c>
    </row>
    <row r="180" spans="1:29">
      <c r="A180" s="119" t="s">
        <v>925</v>
      </c>
      <c r="B180" s="106" t="s">
        <v>923</v>
      </c>
      <c r="C180" s="106" t="s">
        <v>924</v>
      </c>
      <c r="D180" s="106">
        <v>55</v>
      </c>
      <c r="E180" s="120">
        <v>58301</v>
      </c>
      <c r="F180" s="106" t="s">
        <v>622</v>
      </c>
      <c r="G180" s="121">
        <f t="shared" ca="1" si="4"/>
        <v>36005</v>
      </c>
      <c r="H180" s="121">
        <f t="shared" ca="1" si="5"/>
        <v>45484</v>
      </c>
      <c r="I180" s="106">
        <v>6</v>
      </c>
      <c r="J180" s="106">
        <f>Formátování!$I180/7</f>
        <v>0.8571428571428571</v>
      </c>
      <c r="AA180">
        <v>491</v>
      </c>
      <c r="AB180" s="91">
        <v>10180</v>
      </c>
      <c r="AC180" s="91">
        <v>701</v>
      </c>
    </row>
    <row r="181" spans="1:29">
      <c r="A181" s="115" t="s">
        <v>145</v>
      </c>
      <c r="B181" s="116" t="s">
        <v>923</v>
      </c>
      <c r="C181" s="116" t="s">
        <v>343</v>
      </c>
      <c r="D181" s="116">
        <v>97</v>
      </c>
      <c r="E181" s="117">
        <v>34701</v>
      </c>
      <c r="F181" s="116" t="s">
        <v>922</v>
      </c>
      <c r="G181" s="118">
        <f t="shared" ca="1" si="4"/>
        <v>27689</v>
      </c>
      <c r="H181" s="118">
        <f t="shared" ca="1" si="5"/>
        <v>45491</v>
      </c>
      <c r="I181" s="116">
        <v>11</v>
      </c>
      <c r="J181" s="106">
        <f>Formátování!$I181/7</f>
        <v>1.5714285714285714</v>
      </c>
      <c r="AA181">
        <v>458</v>
      </c>
      <c r="AB181" s="91">
        <v>18496</v>
      </c>
      <c r="AC181" s="91">
        <v>694</v>
      </c>
    </row>
    <row r="182" spans="1:29">
      <c r="A182" s="119" t="s">
        <v>921</v>
      </c>
      <c r="B182" s="106" t="s">
        <v>920</v>
      </c>
      <c r="C182" s="106" t="s">
        <v>919</v>
      </c>
      <c r="D182" s="106">
        <v>42</v>
      </c>
      <c r="E182" s="120">
        <v>73934</v>
      </c>
      <c r="F182" s="106" t="s">
        <v>918</v>
      </c>
      <c r="G182" s="121">
        <f t="shared" ca="1" si="4"/>
        <v>28785</v>
      </c>
      <c r="H182" s="121">
        <f t="shared" ca="1" si="5"/>
        <v>45493</v>
      </c>
      <c r="I182" s="106">
        <v>11</v>
      </c>
      <c r="J182" s="106">
        <f>Formátování!$I182/7</f>
        <v>1.5714285714285714</v>
      </c>
      <c r="AA182">
        <v>229</v>
      </c>
      <c r="AB182" s="91">
        <v>17400</v>
      </c>
      <c r="AC182" s="91">
        <v>692</v>
      </c>
    </row>
    <row r="183" spans="1:29">
      <c r="A183" s="115" t="s">
        <v>917</v>
      </c>
      <c r="B183" s="116" t="s">
        <v>916</v>
      </c>
      <c r="C183" s="116" t="s">
        <v>915</v>
      </c>
      <c r="D183" s="116">
        <v>40</v>
      </c>
      <c r="E183" s="117">
        <v>26751</v>
      </c>
      <c r="F183" s="116" t="s">
        <v>914</v>
      </c>
      <c r="G183" s="118">
        <f t="shared" ca="1" si="4"/>
        <v>34918</v>
      </c>
      <c r="H183" s="118">
        <f t="shared" ca="1" si="5"/>
        <v>45494</v>
      </c>
      <c r="I183" s="116">
        <v>13</v>
      </c>
      <c r="J183" s="106">
        <f>Formátování!$I183/7</f>
        <v>1.8571428571428572</v>
      </c>
      <c r="AA183">
        <v>249</v>
      </c>
      <c r="AB183" s="91">
        <v>11267</v>
      </c>
      <c r="AC183" s="91">
        <v>691</v>
      </c>
    </row>
    <row r="184" spans="1:29">
      <c r="A184" s="119" t="s">
        <v>913</v>
      </c>
      <c r="B184" s="106" t="s">
        <v>912</v>
      </c>
      <c r="C184" s="106" t="s">
        <v>911</v>
      </c>
      <c r="D184" s="106">
        <v>87</v>
      </c>
      <c r="E184" s="120">
        <v>54234</v>
      </c>
      <c r="F184" s="106" t="s">
        <v>910</v>
      </c>
      <c r="G184" s="121">
        <f t="shared" ca="1" si="4"/>
        <v>29749</v>
      </c>
      <c r="H184" s="121">
        <f t="shared" ca="1" si="5"/>
        <v>45503</v>
      </c>
      <c r="I184" s="106">
        <v>9</v>
      </c>
      <c r="J184" s="106">
        <f>Formátování!$I184/7</f>
        <v>1.2857142857142858</v>
      </c>
      <c r="AA184">
        <v>110</v>
      </c>
      <c r="AB184" s="91">
        <v>16436</v>
      </c>
      <c r="AC184" s="91">
        <v>682</v>
      </c>
    </row>
    <row r="185" spans="1:29">
      <c r="A185" s="115" t="s">
        <v>243</v>
      </c>
      <c r="B185" s="116" t="s">
        <v>909</v>
      </c>
      <c r="C185" s="116" t="s">
        <v>842</v>
      </c>
      <c r="D185" s="116">
        <v>90</v>
      </c>
      <c r="E185" s="117">
        <v>34012</v>
      </c>
      <c r="F185" s="116" t="s">
        <v>787</v>
      </c>
      <c r="G185" s="118">
        <f t="shared" ca="1" si="4"/>
        <v>27564</v>
      </c>
      <c r="H185" s="118">
        <f t="shared" ca="1" si="5"/>
        <v>45513</v>
      </c>
      <c r="I185" s="116">
        <v>1</v>
      </c>
      <c r="J185" s="106">
        <f>Formátování!$I185/7</f>
        <v>0.14285714285714285</v>
      </c>
      <c r="AA185">
        <v>334</v>
      </c>
      <c r="AB185" s="91">
        <v>18621</v>
      </c>
      <c r="AC185" s="91">
        <v>672</v>
      </c>
    </row>
    <row r="186" spans="1:29">
      <c r="A186" s="119" t="s">
        <v>182</v>
      </c>
      <c r="B186" s="106" t="s">
        <v>908</v>
      </c>
      <c r="C186" s="106" t="s">
        <v>907</v>
      </c>
      <c r="D186" s="106">
        <v>40</v>
      </c>
      <c r="E186" s="120">
        <v>43526</v>
      </c>
      <c r="F186" s="106" t="s">
        <v>906</v>
      </c>
      <c r="G186" s="121">
        <f t="shared" ca="1" si="4"/>
        <v>38151</v>
      </c>
      <c r="H186" s="121">
        <f t="shared" ca="1" si="5"/>
        <v>45515</v>
      </c>
      <c r="I186" s="106">
        <v>7</v>
      </c>
      <c r="J186" s="106">
        <f>Formátování!$I186/7</f>
        <v>1</v>
      </c>
      <c r="AA186">
        <v>178</v>
      </c>
      <c r="AB186" s="91">
        <v>8034</v>
      </c>
      <c r="AC186" s="91">
        <v>670</v>
      </c>
    </row>
    <row r="187" spans="1:29">
      <c r="A187" s="115" t="s">
        <v>905</v>
      </c>
      <c r="B187" s="116" t="s">
        <v>904</v>
      </c>
      <c r="C187" s="116" t="s">
        <v>903</v>
      </c>
      <c r="D187" s="116">
        <v>80</v>
      </c>
      <c r="E187" s="117">
        <v>50401</v>
      </c>
      <c r="F187" s="116" t="s">
        <v>420</v>
      </c>
      <c r="G187" s="118">
        <f t="shared" ca="1" si="4"/>
        <v>25567</v>
      </c>
      <c r="H187" s="118">
        <f t="shared" ca="1" si="5"/>
        <v>45517</v>
      </c>
      <c r="I187" s="116">
        <v>8</v>
      </c>
      <c r="J187" s="106">
        <f>Formátování!$I187/7</f>
        <v>1.1428571428571428</v>
      </c>
      <c r="AA187">
        <v>223</v>
      </c>
      <c r="AB187" s="91">
        <v>20618</v>
      </c>
      <c r="AC187" s="91">
        <v>668</v>
      </c>
    </row>
    <row r="188" spans="1:29">
      <c r="A188" s="119" t="s">
        <v>324</v>
      </c>
      <c r="B188" s="106" t="s">
        <v>323</v>
      </c>
      <c r="C188" s="106" t="s">
        <v>902</v>
      </c>
      <c r="D188" s="106">
        <v>93</v>
      </c>
      <c r="E188" s="120">
        <v>53002</v>
      </c>
      <c r="F188" s="106" t="s">
        <v>493</v>
      </c>
      <c r="G188" s="121">
        <f t="shared" ca="1" si="4"/>
        <v>34884</v>
      </c>
      <c r="H188" s="121">
        <f t="shared" ca="1" si="5"/>
        <v>45519</v>
      </c>
      <c r="I188" s="106">
        <v>12</v>
      </c>
      <c r="J188" s="106">
        <f>Formátování!$I188/7</f>
        <v>1.7142857142857142</v>
      </c>
      <c r="AA188">
        <v>463</v>
      </c>
      <c r="AB188" s="91">
        <v>11301</v>
      </c>
      <c r="AC188" s="91">
        <v>666</v>
      </c>
    </row>
    <row r="189" spans="1:29">
      <c r="A189" s="115" t="s">
        <v>901</v>
      </c>
      <c r="B189" s="116" t="s">
        <v>900</v>
      </c>
      <c r="C189" s="116" t="s">
        <v>899</v>
      </c>
      <c r="D189" s="116">
        <v>37</v>
      </c>
      <c r="E189" s="117">
        <v>57001</v>
      </c>
      <c r="F189" s="116" t="s">
        <v>898</v>
      </c>
      <c r="G189" s="118">
        <f t="shared" ca="1" si="4"/>
        <v>31718</v>
      </c>
      <c r="H189" s="118">
        <f t="shared" ca="1" si="5"/>
        <v>45524</v>
      </c>
      <c r="I189" s="116">
        <v>14</v>
      </c>
      <c r="J189" s="106">
        <f>Formátování!$I189/7</f>
        <v>2</v>
      </c>
      <c r="AA189">
        <v>452</v>
      </c>
      <c r="AB189" s="91">
        <v>14467</v>
      </c>
      <c r="AC189" s="91">
        <v>661</v>
      </c>
    </row>
    <row r="190" spans="1:29">
      <c r="A190" s="119" t="s">
        <v>897</v>
      </c>
      <c r="B190" s="106" t="s">
        <v>896</v>
      </c>
      <c r="C190" s="106" t="s">
        <v>895</v>
      </c>
      <c r="D190" s="106">
        <v>43</v>
      </c>
      <c r="E190" s="120">
        <v>51301</v>
      </c>
      <c r="F190" s="106" t="s">
        <v>894</v>
      </c>
      <c r="G190" s="121">
        <f t="shared" ca="1" si="4"/>
        <v>36436</v>
      </c>
      <c r="H190" s="121">
        <f t="shared" ca="1" si="5"/>
        <v>45533</v>
      </c>
      <c r="I190" s="106">
        <v>1</v>
      </c>
      <c r="J190" s="106">
        <f>Formátování!$I190/7</f>
        <v>0.14285714285714285</v>
      </c>
      <c r="AA190">
        <v>160</v>
      </c>
      <c r="AB190" s="91">
        <v>9749</v>
      </c>
      <c r="AC190" s="91">
        <v>652</v>
      </c>
    </row>
    <row r="191" spans="1:29">
      <c r="A191" s="115" t="s">
        <v>893</v>
      </c>
      <c r="B191" s="116" t="s">
        <v>892</v>
      </c>
      <c r="C191" s="116" t="s">
        <v>891</v>
      </c>
      <c r="D191" s="116">
        <v>57</v>
      </c>
      <c r="E191" s="117">
        <v>38773</v>
      </c>
      <c r="F191" s="116" t="s">
        <v>890</v>
      </c>
      <c r="G191" s="118">
        <f t="shared" ca="1" si="4"/>
        <v>38368</v>
      </c>
      <c r="H191" s="118">
        <f t="shared" ca="1" si="5"/>
        <v>45540</v>
      </c>
      <c r="I191" s="116">
        <v>13</v>
      </c>
      <c r="J191" s="106">
        <f>Formátování!$I191/7</f>
        <v>1.8571428571428572</v>
      </c>
      <c r="AA191">
        <v>342</v>
      </c>
      <c r="AB191" s="91">
        <v>7817</v>
      </c>
      <c r="AC191" s="91">
        <v>645</v>
      </c>
    </row>
    <row r="192" spans="1:29">
      <c r="A192" s="119" t="s">
        <v>889</v>
      </c>
      <c r="B192" s="106" t="s">
        <v>888</v>
      </c>
      <c r="C192" s="106" t="s">
        <v>887</v>
      </c>
      <c r="D192" s="106">
        <v>75</v>
      </c>
      <c r="E192" s="120">
        <v>38001</v>
      </c>
      <c r="F192" s="106" t="s">
        <v>546</v>
      </c>
      <c r="G192" s="121">
        <f t="shared" ca="1" si="4"/>
        <v>32894</v>
      </c>
      <c r="H192" s="121">
        <f t="shared" ca="1" si="5"/>
        <v>45544</v>
      </c>
      <c r="I192" s="106">
        <v>8</v>
      </c>
      <c r="J192" s="106">
        <f>Formátování!$I192/7</f>
        <v>1.1428571428571428</v>
      </c>
      <c r="AA192">
        <v>335</v>
      </c>
      <c r="AB192" s="91">
        <v>13291</v>
      </c>
      <c r="AC192" s="91">
        <v>641</v>
      </c>
    </row>
    <row r="193" spans="1:29">
      <c r="A193" s="115" t="s">
        <v>886</v>
      </c>
      <c r="B193" s="116" t="s">
        <v>885</v>
      </c>
      <c r="C193" s="116" t="s">
        <v>884</v>
      </c>
      <c r="D193" s="116">
        <v>42</v>
      </c>
      <c r="E193" s="117">
        <v>36461</v>
      </c>
      <c r="F193" s="116" t="s">
        <v>461</v>
      </c>
      <c r="G193" s="118">
        <f t="shared" ca="1" si="4"/>
        <v>37536</v>
      </c>
      <c r="H193" s="118">
        <f t="shared" ca="1" si="5"/>
        <v>45554</v>
      </c>
      <c r="I193" s="116">
        <v>4</v>
      </c>
      <c r="J193" s="106">
        <f>Formátování!$I193/7</f>
        <v>0.5714285714285714</v>
      </c>
      <c r="AA193">
        <v>181</v>
      </c>
      <c r="AB193" s="91">
        <v>8649</v>
      </c>
      <c r="AC193" s="91">
        <v>631</v>
      </c>
    </row>
    <row r="194" spans="1:29">
      <c r="A194" s="119" t="s">
        <v>883</v>
      </c>
      <c r="B194" s="106" t="s">
        <v>882</v>
      </c>
      <c r="C194" s="106" t="s">
        <v>881</v>
      </c>
      <c r="D194" s="106">
        <v>50</v>
      </c>
      <c r="E194" s="120">
        <v>78321</v>
      </c>
      <c r="F194" s="106" t="s">
        <v>880</v>
      </c>
      <c r="G194" s="121">
        <f t="shared" ref="G194:G257" ca="1" si="6">TODAY()-AB194</f>
        <v>24950</v>
      </c>
      <c r="H194" s="121">
        <f t="shared" ref="H194:H257" ca="1" si="7">TODAY()-AC194</f>
        <v>45561</v>
      </c>
      <c r="I194" s="106">
        <v>14</v>
      </c>
      <c r="J194" s="106">
        <f>Formátování!$I194/7</f>
        <v>2</v>
      </c>
      <c r="AA194">
        <v>128</v>
      </c>
      <c r="AB194" s="91">
        <v>21235</v>
      </c>
      <c r="AC194" s="91">
        <v>624</v>
      </c>
    </row>
    <row r="195" spans="1:29">
      <c r="A195" s="115" t="s">
        <v>249</v>
      </c>
      <c r="B195" s="116" t="s">
        <v>879</v>
      </c>
      <c r="C195" s="116" t="s">
        <v>878</v>
      </c>
      <c r="D195" s="116">
        <v>49</v>
      </c>
      <c r="E195" s="117">
        <v>39165</v>
      </c>
      <c r="F195" s="116" t="s">
        <v>877</v>
      </c>
      <c r="G195" s="118">
        <f t="shared" ca="1" si="6"/>
        <v>32270</v>
      </c>
      <c r="H195" s="118">
        <f t="shared" ca="1" si="7"/>
        <v>45567</v>
      </c>
      <c r="I195" s="116">
        <v>2</v>
      </c>
      <c r="J195" s="106">
        <f>Formátování!$I195/7</f>
        <v>0.2857142857142857</v>
      </c>
      <c r="AA195">
        <v>323</v>
      </c>
      <c r="AB195" s="91">
        <v>13915</v>
      </c>
      <c r="AC195" s="91">
        <v>618</v>
      </c>
    </row>
    <row r="196" spans="1:29">
      <c r="A196" s="119" t="s">
        <v>876</v>
      </c>
      <c r="B196" s="106" t="s">
        <v>875</v>
      </c>
      <c r="C196" s="106" t="s">
        <v>874</v>
      </c>
      <c r="D196" s="106">
        <v>31</v>
      </c>
      <c r="E196" s="120">
        <v>56169</v>
      </c>
      <c r="F196" s="106" t="s">
        <v>873</v>
      </c>
      <c r="G196" s="121">
        <f t="shared" ca="1" si="6"/>
        <v>28090</v>
      </c>
      <c r="H196" s="121">
        <f t="shared" ca="1" si="7"/>
        <v>45572</v>
      </c>
      <c r="I196" s="106">
        <v>8</v>
      </c>
      <c r="J196" s="106">
        <f>Formátování!$I196/7</f>
        <v>1.1428571428571428</v>
      </c>
      <c r="AA196">
        <v>178</v>
      </c>
      <c r="AB196" s="91">
        <v>18095</v>
      </c>
      <c r="AC196" s="91">
        <v>613</v>
      </c>
    </row>
    <row r="197" spans="1:29">
      <c r="A197" s="115" t="s">
        <v>872</v>
      </c>
      <c r="B197" s="116" t="s">
        <v>871</v>
      </c>
      <c r="C197" s="116" t="s">
        <v>870</v>
      </c>
      <c r="D197" s="116">
        <v>58</v>
      </c>
      <c r="E197" s="117">
        <v>50601</v>
      </c>
      <c r="F197" s="116" t="s">
        <v>376</v>
      </c>
      <c r="G197" s="118">
        <f t="shared" ca="1" si="6"/>
        <v>30708</v>
      </c>
      <c r="H197" s="118">
        <f t="shared" ca="1" si="7"/>
        <v>45574</v>
      </c>
      <c r="I197" s="116">
        <v>2</v>
      </c>
      <c r="J197" s="106">
        <f>Formátování!$I197/7</f>
        <v>0.2857142857142857</v>
      </c>
      <c r="AA197">
        <v>263</v>
      </c>
      <c r="AB197" s="91">
        <v>15477</v>
      </c>
      <c r="AC197" s="91">
        <v>611</v>
      </c>
    </row>
    <row r="198" spans="1:29">
      <c r="A198" s="119" t="s">
        <v>151</v>
      </c>
      <c r="B198" s="106" t="s">
        <v>869</v>
      </c>
      <c r="C198" s="106" t="s">
        <v>868</v>
      </c>
      <c r="D198" s="106">
        <v>53</v>
      </c>
      <c r="E198" s="120">
        <v>59501</v>
      </c>
      <c r="F198" s="106" t="s">
        <v>867</v>
      </c>
      <c r="G198" s="121">
        <f t="shared" ca="1" si="6"/>
        <v>35274</v>
      </c>
      <c r="H198" s="121">
        <f t="shared" ca="1" si="7"/>
        <v>45576</v>
      </c>
      <c r="I198" s="106">
        <v>13</v>
      </c>
      <c r="J198" s="106">
        <f>Formátování!$I198/7</f>
        <v>1.8571428571428572</v>
      </c>
      <c r="AA198">
        <v>109</v>
      </c>
      <c r="AB198" s="91">
        <v>10911</v>
      </c>
      <c r="AC198" s="91">
        <v>609</v>
      </c>
    </row>
    <row r="199" spans="1:29">
      <c r="A199" s="115" t="s">
        <v>866</v>
      </c>
      <c r="B199" s="116" t="s">
        <v>865</v>
      </c>
      <c r="C199" s="116" t="s">
        <v>864</v>
      </c>
      <c r="D199" s="116">
        <v>33</v>
      </c>
      <c r="E199" s="117">
        <v>39175</v>
      </c>
      <c r="F199" s="116" t="s">
        <v>863</v>
      </c>
      <c r="G199" s="118">
        <f t="shared" ca="1" si="6"/>
        <v>35263</v>
      </c>
      <c r="H199" s="118">
        <f t="shared" ca="1" si="7"/>
        <v>45577</v>
      </c>
      <c r="I199" s="116">
        <v>14</v>
      </c>
      <c r="J199" s="106">
        <f>Formátování!$I199/7</f>
        <v>2</v>
      </c>
      <c r="AA199">
        <v>125</v>
      </c>
      <c r="AB199" s="91">
        <v>10922</v>
      </c>
      <c r="AC199" s="91">
        <v>608</v>
      </c>
    </row>
    <row r="200" spans="1:29">
      <c r="A200" s="119" t="s">
        <v>862</v>
      </c>
      <c r="B200" s="106" t="s">
        <v>861</v>
      </c>
      <c r="C200" s="106" t="s">
        <v>860</v>
      </c>
      <c r="D200" s="106">
        <v>92</v>
      </c>
      <c r="E200" s="120">
        <v>51101</v>
      </c>
      <c r="F200" s="106" t="s">
        <v>859</v>
      </c>
      <c r="G200" s="121">
        <f t="shared" ca="1" si="6"/>
        <v>35683</v>
      </c>
      <c r="H200" s="121">
        <f t="shared" ca="1" si="7"/>
        <v>45588</v>
      </c>
      <c r="I200" s="106">
        <v>4</v>
      </c>
      <c r="J200" s="106">
        <f>Formátování!$I200/7</f>
        <v>0.5714285714285714</v>
      </c>
      <c r="AA200">
        <v>326</v>
      </c>
      <c r="AB200" s="91">
        <v>10502</v>
      </c>
      <c r="AC200" s="91">
        <v>597</v>
      </c>
    </row>
    <row r="201" spans="1:29">
      <c r="A201" s="115" t="s">
        <v>858</v>
      </c>
      <c r="B201" s="116" t="s">
        <v>857</v>
      </c>
      <c r="C201" s="116" t="s">
        <v>856</v>
      </c>
      <c r="D201" s="116">
        <v>3</v>
      </c>
      <c r="E201" s="117">
        <v>67110</v>
      </c>
      <c r="F201" s="116" t="s">
        <v>855</v>
      </c>
      <c r="G201" s="118">
        <f t="shared" ca="1" si="6"/>
        <v>26872</v>
      </c>
      <c r="H201" s="118">
        <f t="shared" ca="1" si="7"/>
        <v>45591</v>
      </c>
      <c r="I201" s="116">
        <v>6</v>
      </c>
      <c r="J201" s="106">
        <f>Formátování!$I201/7</f>
        <v>0.8571428571428571</v>
      </c>
      <c r="AA201">
        <v>120</v>
      </c>
      <c r="AB201" s="91">
        <v>19313</v>
      </c>
      <c r="AC201" s="91">
        <v>594</v>
      </c>
    </row>
    <row r="202" spans="1:29">
      <c r="A202" s="119" t="s">
        <v>854</v>
      </c>
      <c r="B202" s="106" t="s">
        <v>853</v>
      </c>
      <c r="C202" s="106" t="s">
        <v>852</v>
      </c>
      <c r="D202" s="106">
        <v>105</v>
      </c>
      <c r="E202" s="120">
        <v>66401</v>
      </c>
      <c r="F202" s="106" t="s">
        <v>350</v>
      </c>
      <c r="G202" s="121">
        <f t="shared" ca="1" si="6"/>
        <v>34539</v>
      </c>
      <c r="H202" s="121">
        <f t="shared" ca="1" si="7"/>
        <v>45597</v>
      </c>
      <c r="I202" s="106">
        <v>8</v>
      </c>
      <c r="J202" s="106">
        <f>Formátování!$I202/7</f>
        <v>1.1428571428571428</v>
      </c>
      <c r="AA202">
        <v>458</v>
      </c>
      <c r="AB202" s="91">
        <v>11646</v>
      </c>
      <c r="AC202" s="91">
        <v>588</v>
      </c>
    </row>
    <row r="203" spans="1:29">
      <c r="A203" s="115" t="s">
        <v>851</v>
      </c>
      <c r="B203" s="116" t="s">
        <v>850</v>
      </c>
      <c r="C203" s="116" t="s">
        <v>849</v>
      </c>
      <c r="D203" s="116">
        <v>28</v>
      </c>
      <c r="E203" s="117">
        <v>50771</v>
      </c>
      <c r="F203" s="116" t="s">
        <v>848</v>
      </c>
      <c r="G203" s="118">
        <f t="shared" ca="1" si="6"/>
        <v>26575</v>
      </c>
      <c r="H203" s="118">
        <f t="shared" ca="1" si="7"/>
        <v>45618</v>
      </c>
      <c r="I203" s="116">
        <v>7</v>
      </c>
      <c r="J203" s="106">
        <f>Formátování!$I203/7</f>
        <v>1</v>
      </c>
      <c r="AA203">
        <v>168</v>
      </c>
      <c r="AB203" s="91">
        <v>19610</v>
      </c>
      <c r="AC203" s="91">
        <v>567</v>
      </c>
    </row>
    <row r="204" spans="1:29">
      <c r="A204" s="119" t="s">
        <v>847</v>
      </c>
      <c r="B204" s="106" t="s">
        <v>846</v>
      </c>
      <c r="C204" s="106" t="s">
        <v>845</v>
      </c>
      <c r="D204" s="106">
        <v>102</v>
      </c>
      <c r="E204" s="120">
        <v>76701</v>
      </c>
      <c r="F204" s="106" t="s">
        <v>783</v>
      </c>
      <c r="G204" s="121">
        <f t="shared" ca="1" si="6"/>
        <v>30289</v>
      </c>
      <c r="H204" s="121">
        <f t="shared" ca="1" si="7"/>
        <v>45627</v>
      </c>
      <c r="I204" s="106">
        <v>8</v>
      </c>
      <c r="J204" s="106">
        <f>Formátování!$I204/7</f>
        <v>1.1428571428571428</v>
      </c>
      <c r="AA204">
        <v>341</v>
      </c>
      <c r="AB204" s="91">
        <v>15896</v>
      </c>
      <c r="AC204" s="91">
        <v>558</v>
      </c>
    </row>
    <row r="205" spans="1:29">
      <c r="A205" s="115" t="s">
        <v>844</v>
      </c>
      <c r="B205" s="116" t="s">
        <v>843</v>
      </c>
      <c r="C205" s="116" t="s">
        <v>842</v>
      </c>
      <c r="D205" s="116">
        <v>96</v>
      </c>
      <c r="E205" s="117">
        <v>67961</v>
      </c>
      <c r="F205" s="116" t="s">
        <v>654</v>
      </c>
      <c r="G205" s="118">
        <f t="shared" ca="1" si="6"/>
        <v>26462</v>
      </c>
      <c r="H205" s="118">
        <f t="shared" ca="1" si="7"/>
        <v>45640</v>
      </c>
      <c r="I205" s="116">
        <v>1</v>
      </c>
      <c r="J205" s="106">
        <f>Formátování!$I205/7</f>
        <v>0.14285714285714285</v>
      </c>
      <c r="AA205">
        <v>466</v>
      </c>
      <c r="AB205" s="91">
        <v>19723</v>
      </c>
      <c r="AC205" s="91">
        <v>545</v>
      </c>
    </row>
    <row r="206" spans="1:29">
      <c r="A206" s="119" t="s">
        <v>841</v>
      </c>
      <c r="B206" s="106" t="s">
        <v>840</v>
      </c>
      <c r="C206" s="106" t="s">
        <v>839</v>
      </c>
      <c r="D206" s="106">
        <v>92</v>
      </c>
      <c r="E206" s="120">
        <v>37881</v>
      </c>
      <c r="F206" s="106" t="s">
        <v>838</v>
      </c>
      <c r="G206" s="121">
        <f t="shared" ca="1" si="6"/>
        <v>25738</v>
      </c>
      <c r="H206" s="121">
        <f t="shared" ca="1" si="7"/>
        <v>45641</v>
      </c>
      <c r="I206" s="106">
        <v>9</v>
      </c>
      <c r="J206" s="106">
        <f>Formátování!$I206/7</f>
        <v>1.2857142857142858</v>
      </c>
      <c r="AA206">
        <v>300</v>
      </c>
      <c r="AB206" s="91">
        <v>20447</v>
      </c>
      <c r="AC206" s="91">
        <v>544</v>
      </c>
    </row>
    <row r="207" spans="1:29">
      <c r="A207" s="115" t="s">
        <v>837</v>
      </c>
      <c r="B207" s="116" t="s">
        <v>836</v>
      </c>
      <c r="C207" s="116" t="s">
        <v>835</v>
      </c>
      <c r="D207" s="116">
        <v>89</v>
      </c>
      <c r="E207" s="117">
        <v>28143</v>
      </c>
      <c r="F207" s="116" t="s">
        <v>834</v>
      </c>
      <c r="G207" s="118">
        <f t="shared" ca="1" si="6"/>
        <v>26189</v>
      </c>
      <c r="H207" s="118">
        <f t="shared" ca="1" si="7"/>
        <v>45643</v>
      </c>
      <c r="I207" s="116">
        <v>9</v>
      </c>
      <c r="J207" s="106">
        <f>Formátování!$I207/7</f>
        <v>1.2857142857142858</v>
      </c>
      <c r="AA207">
        <v>260</v>
      </c>
      <c r="AB207" s="91">
        <v>19996</v>
      </c>
      <c r="AC207" s="91">
        <v>542</v>
      </c>
    </row>
    <row r="208" spans="1:29">
      <c r="A208" s="119" t="s">
        <v>833</v>
      </c>
      <c r="B208" s="106" t="s">
        <v>832</v>
      </c>
      <c r="C208" s="106" t="s">
        <v>831</v>
      </c>
      <c r="D208" s="106">
        <v>83</v>
      </c>
      <c r="E208" s="120">
        <v>53854</v>
      </c>
      <c r="F208" s="106" t="s">
        <v>435</v>
      </c>
      <c r="G208" s="121">
        <f t="shared" ca="1" si="6"/>
        <v>32668</v>
      </c>
      <c r="H208" s="121">
        <f t="shared" ca="1" si="7"/>
        <v>45646</v>
      </c>
      <c r="I208" s="106">
        <v>8</v>
      </c>
      <c r="J208" s="106">
        <f>Formátování!$I208/7</f>
        <v>1.1428571428571428</v>
      </c>
      <c r="AA208">
        <v>173</v>
      </c>
      <c r="AB208" s="91">
        <v>13517</v>
      </c>
      <c r="AC208" s="91">
        <v>539</v>
      </c>
    </row>
    <row r="209" spans="1:29">
      <c r="A209" s="115" t="s">
        <v>830</v>
      </c>
      <c r="B209" s="116" t="s">
        <v>829</v>
      </c>
      <c r="C209" s="116" t="s">
        <v>828</v>
      </c>
      <c r="D209" s="116">
        <v>45</v>
      </c>
      <c r="E209" s="117">
        <v>38282</v>
      </c>
      <c r="F209" s="116" t="s">
        <v>827</v>
      </c>
      <c r="G209" s="118">
        <f t="shared" ca="1" si="6"/>
        <v>25862</v>
      </c>
      <c r="H209" s="118">
        <f t="shared" ca="1" si="7"/>
        <v>45646</v>
      </c>
      <c r="I209" s="116">
        <v>10</v>
      </c>
      <c r="J209" s="106">
        <f>Formátování!$I209/7</f>
        <v>1.4285714285714286</v>
      </c>
      <c r="AA209">
        <v>341</v>
      </c>
      <c r="AB209" s="91">
        <v>20323</v>
      </c>
      <c r="AC209" s="91">
        <v>539</v>
      </c>
    </row>
    <row r="210" spans="1:29">
      <c r="A210" s="119" t="s">
        <v>826</v>
      </c>
      <c r="B210" s="106" t="s">
        <v>825</v>
      </c>
      <c r="C210" s="106" t="s">
        <v>824</v>
      </c>
      <c r="D210" s="106">
        <v>73</v>
      </c>
      <c r="E210" s="120">
        <v>39143</v>
      </c>
      <c r="F210" s="106" t="s">
        <v>501</v>
      </c>
      <c r="G210" s="121">
        <f t="shared" ca="1" si="6"/>
        <v>37744</v>
      </c>
      <c r="H210" s="121">
        <f t="shared" ca="1" si="7"/>
        <v>45654</v>
      </c>
      <c r="I210" s="106">
        <v>14</v>
      </c>
      <c r="J210" s="106">
        <f>Formátování!$I210/7</f>
        <v>2</v>
      </c>
      <c r="AA210">
        <v>273</v>
      </c>
      <c r="AB210" s="91">
        <v>8441</v>
      </c>
      <c r="AC210" s="91">
        <v>531</v>
      </c>
    </row>
    <row r="211" spans="1:29">
      <c r="A211" s="115" t="s">
        <v>823</v>
      </c>
      <c r="B211" s="116" t="s">
        <v>822</v>
      </c>
      <c r="C211" s="116" t="s">
        <v>821</v>
      </c>
      <c r="D211" s="116">
        <v>8</v>
      </c>
      <c r="E211" s="117">
        <v>47301</v>
      </c>
      <c r="F211" s="116" t="s">
        <v>820</v>
      </c>
      <c r="G211" s="118">
        <f t="shared" ca="1" si="6"/>
        <v>39045</v>
      </c>
      <c r="H211" s="118">
        <f t="shared" ca="1" si="7"/>
        <v>45660</v>
      </c>
      <c r="I211" s="116">
        <v>3</v>
      </c>
      <c r="J211" s="106">
        <f>Formátování!$I211/7</f>
        <v>0.42857142857142855</v>
      </c>
      <c r="AA211">
        <v>375</v>
      </c>
      <c r="AB211" s="91">
        <v>7140</v>
      </c>
      <c r="AC211" s="91">
        <v>525</v>
      </c>
    </row>
    <row r="212" spans="1:29">
      <c r="A212" s="119" t="s">
        <v>819</v>
      </c>
      <c r="B212" s="106" t="s">
        <v>818</v>
      </c>
      <c r="C212" s="106" t="s">
        <v>817</v>
      </c>
      <c r="D212" s="106">
        <v>55</v>
      </c>
      <c r="E212" s="120">
        <v>58301</v>
      </c>
      <c r="F212" s="106" t="s">
        <v>622</v>
      </c>
      <c r="G212" s="121">
        <f t="shared" ca="1" si="6"/>
        <v>26130</v>
      </c>
      <c r="H212" s="121">
        <f t="shared" ca="1" si="7"/>
        <v>45661</v>
      </c>
      <c r="I212" s="106">
        <v>7</v>
      </c>
      <c r="J212" s="106">
        <f>Formátování!$I212/7</f>
        <v>1</v>
      </c>
      <c r="AA212">
        <v>300</v>
      </c>
      <c r="AB212" s="91">
        <v>20055</v>
      </c>
      <c r="AC212" s="91">
        <v>524</v>
      </c>
    </row>
    <row r="213" spans="1:29">
      <c r="A213" s="115" t="s">
        <v>816</v>
      </c>
      <c r="B213" s="116" t="s">
        <v>815</v>
      </c>
      <c r="C213" s="116" t="s">
        <v>814</v>
      </c>
      <c r="D213" s="116">
        <v>33</v>
      </c>
      <c r="E213" s="117">
        <v>50723</v>
      </c>
      <c r="F213" s="116" t="s">
        <v>813</v>
      </c>
      <c r="G213" s="118">
        <f t="shared" ca="1" si="6"/>
        <v>31310</v>
      </c>
      <c r="H213" s="118">
        <f t="shared" ca="1" si="7"/>
        <v>45676</v>
      </c>
      <c r="I213" s="116">
        <v>9</v>
      </c>
      <c r="J213" s="106">
        <f>Formátování!$I213/7</f>
        <v>1.2857142857142858</v>
      </c>
      <c r="AA213">
        <v>386</v>
      </c>
      <c r="AB213" s="91">
        <v>14875</v>
      </c>
      <c r="AC213" s="91">
        <v>509</v>
      </c>
    </row>
    <row r="214" spans="1:29">
      <c r="A214" s="119" t="s">
        <v>812</v>
      </c>
      <c r="B214" s="106" t="s">
        <v>811</v>
      </c>
      <c r="C214" s="106" t="s">
        <v>810</v>
      </c>
      <c r="D214" s="106">
        <v>2</v>
      </c>
      <c r="E214" s="120">
        <v>67971</v>
      </c>
      <c r="F214" s="106" t="s">
        <v>809</v>
      </c>
      <c r="G214" s="121">
        <f t="shared" ca="1" si="6"/>
        <v>36164</v>
      </c>
      <c r="H214" s="121">
        <f t="shared" ca="1" si="7"/>
        <v>45678</v>
      </c>
      <c r="I214" s="106">
        <v>1</v>
      </c>
      <c r="J214" s="106">
        <f>Formátování!$I214/7</f>
        <v>0.14285714285714285</v>
      </c>
      <c r="AA214">
        <v>237</v>
      </c>
      <c r="AB214" s="91">
        <v>10021</v>
      </c>
      <c r="AC214" s="91">
        <v>507</v>
      </c>
    </row>
    <row r="215" spans="1:29">
      <c r="A215" s="115" t="s">
        <v>808</v>
      </c>
      <c r="B215" s="116" t="s">
        <v>807</v>
      </c>
      <c r="C215" s="116" t="s">
        <v>806</v>
      </c>
      <c r="D215" s="116">
        <v>76</v>
      </c>
      <c r="E215" s="117">
        <v>58833</v>
      </c>
      <c r="F215" s="116" t="s">
        <v>805</v>
      </c>
      <c r="G215" s="118">
        <f t="shared" ca="1" si="6"/>
        <v>31527</v>
      </c>
      <c r="H215" s="118">
        <f t="shared" ca="1" si="7"/>
        <v>45682</v>
      </c>
      <c r="I215" s="116">
        <v>9</v>
      </c>
      <c r="J215" s="106">
        <f>Formátování!$I215/7</f>
        <v>1.2857142857142858</v>
      </c>
      <c r="AA215">
        <v>369</v>
      </c>
      <c r="AB215" s="91">
        <v>14658</v>
      </c>
      <c r="AC215" s="91">
        <v>503</v>
      </c>
    </row>
    <row r="216" spans="1:29">
      <c r="A216" s="119" t="s">
        <v>804</v>
      </c>
      <c r="B216" s="106" t="s">
        <v>803</v>
      </c>
      <c r="C216" s="106" t="s">
        <v>802</v>
      </c>
      <c r="D216" s="106">
        <v>26</v>
      </c>
      <c r="E216" s="120">
        <v>38241</v>
      </c>
      <c r="F216" s="106" t="s">
        <v>801</v>
      </c>
      <c r="G216" s="121">
        <f t="shared" ca="1" si="6"/>
        <v>27125</v>
      </c>
      <c r="H216" s="121">
        <f t="shared" ca="1" si="7"/>
        <v>45683</v>
      </c>
      <c r="I216" s="106">
        <v>11</v>
      </c>
      <c r="J216" s="106">
        <f>Formátování!$I216/7</f>
        <v>1.5714285714285714</v>
      </c>
      <c r="AA216">
        <v>414</v>
      </c>
      <c r="AB216" s="91">
        <v>19060</v>
      </c>
      <c r="AC216" s="91">
        <v>502</v>
      </c>
    </row>
    <row r="217" spans="1:29">
      <c r="A217" s="115" t="s">
        <v>800</v>
      </c>
      <c r="B217" s="116" t="s">
        <v>799</v>
      </c>
      <c r="C217" s="116" t="s">
        <v>798</v>
      </c>
      <c r="D217" s="116">
        <v>24</v>
      </c>
      <c r="E217" s="117">
        <v>53316</v>
      </c>
      <c r="F217" s="116" t="s">
        <v>797</v>
      </c>
      <c r="G217" s="118">
        <f t="shared" ca="1" si="6"/>
        <v>33620</v>
      </c>
      <c r="H217" s="118">
        <f t="shared" ca="1" si="7"/>
        <v>45684</v>
      </c>
      <c r="I217" s="116">
        <v>5</v>
      </c>
      <c r="J217" s="106">
        <f>Formátování!$I217/7</f>
        <v>0.7142857142857143</v>
      </c>
      <c r="AA217">
        <v>355</v>
      </c>
      <c r="AB217" s="91">
        <v>12565</v>
      </c>
      <c r="AC217" s="91">
        <v>501</v>
      </c>
    </row>
    <row r="218" spans="1:29">
      <c r="A218" s="119" t="s">
        <v>796</v>
      </c>
      <c r="B218" s="106" t="s">
        <v>795</v>
      </c>
      <c r="C218" s="106" t="s">
        <v>794</v>
      </c>
      <c r="D218" s="106">
        <v>55</v>
      </c>
      <c r="E218" s="120">
        <v>28572</v>
      </c>
      <c r="F218" s="106" t="s">
        <v>793</v>
      </c>
      <c r="G218" s="121">
        <f t="shared" ca="1" si="6"/>
        <v>36734</v>
      </c>
      <c r="H218" s="121">
        <f t="shared" ca="1" si="7"/>
        <v>45684</v>
      </c>
      <c r="I218" s="106">
        <v>3</v>
      </c>
      <c r="J218" s="106">
        <f>Formátování!$I218/7</f>
        <v>0.42857142857142855</v>
      </c>
      <c r="AA218">
        <v>421</v>
      </c>
      <c r="AB218" s="91">
        <v>9451</v>
      </c>
      <c r="AC218" s="91">
        <v>501</v>
      </c>
    </row>
    <row r="219" spans="1:29">
      <c r="A219" s="115" t="s">
        <v>194</v>
      </c>
      <c r="B219" s="116" t="s">
        <v>792</v>
      </c>
      <c r="C219" s="116" t="s">
        <v>791</v>
      </c>
      <c r="D219" s="116">
        <v>45</v>
      </c>
      <c r="E219" s="117">
        <v>79383</v>
      </c>
      <c r="F219" s="116" t="s">
        <v>790</v>
      </c>
      <c r="G219" s="118">
        <f t="shared" ca="1" si="6"/>
        <v>35297</v>
      </c>
      <c r="H219" s="118">
        <f t="shared" ca="1" si="7"/>
        <v>45685</v>
      </c>
      <c r="I219" s="116">
        <v>7</v>
      </c>
      <c r="J219" s="106">
        <f>Formátování!$I219/7</f>
        <v>1</v>
      </c>
      <c r="AA219">
        <v>218</v>
      </c>
      <c r="AB219" s="91">
        <v>10888</v>
      </c>
      <c r="AC219" s="91">
        <v>500</v>
      </c>
    </row>
    <row r="220" spans="1:29">
      <c r="A220" s="119" t="s">
        <v>789</v>
      </c>
      <c r="B220" s="106" t="s">
        <v>788</v>
      </c>
      <c r="C220" s="106" t="s">
        <v>754</v>
      </c>
      <c r="D220" s="106">
        <v>24</v>
      </c>
      <c r="E220" s="120">
        <v>34012</v>
      </c>
      <c r="F220" s="106" t="s">
        <v>787</v>
      </c>
      <c r="G220" s="121">
        <f t="shared" ca="1" si="6"/>
        <v>35997</v>
      </c>
      <c r="H220" s="121">
        <f t="shared" ca="1" si="7"/>
        <v>45688</v>
      </c>
      <c r="I220" s="106">
        <v>10</v>
      </c>
      <c r="J220" s="106">
        <f>Formátování!$I220/7</f>
        <v>1.4285714285714286</v>
      </c>
      <c r="AA220">
        <v>471</v>
      </c>
      <c r="AB220" s="91">
        <v>10188</v>
      </c>
      <c r="AC220" s="91">
        <v>497</v>
      </c>
    </row>
    <row r="221" spans="1:29">
      <c r="A221" s="115" t="s">
        <v>786</v>
      </c>
      <c r="B221" s="116" t="s">
        <v>785</v>
      </c>
      <c r="C221" s="116" t="s">
        <v>784</v>
      </c>
      <c r="D221" s="116">
        <v>78</v>
      </c>
      <c r="E221" s="117">
        <v>76701</v>
      </c>
      <c r="F221" s="116" t="s">
        <v>783</v>
      </c>
      <c r="G221" s="118">
        <f t="shared" ca="1" si="6"/>
        <v>25455</v>
      </c>
      <c r="H221" s="118">
        <f t="shared" ca="1" si="7"/>
        <v>45692</v>
      </c>
      <c r="I221" s="116">
        <v>6</v>
      </c>
      <c r="J221" s="106">
        <f>Formátování!$I221/7</f>
        <v>0.8571428571428571</v>
      </c>
      <c r="AA221">
        <v>240</v>
      </c>
      <c r="AB221" s="91">
        <v>20730</v>
      </c>
      <c r="AC221" s="91">
        <v>493</v>
      </c>
    </row>
    <row r="222" spans="1:29">
      <c r="A222" s="119" t="s">
        <v>782</v>
      </c>
      <c r="B222" s="106" t="s">
        <v>781</v>
      </c>
      <c r="C222" s="106" t="s">
        <v>780</v>
      </c>
      <c r="D222" s="106">
        <v>30</v>
      </c>
      <c r="E222" s="120">
        <v>50303</v>
      </c>
      <c r="F222" s="106" t="s">
        <v>779</v>
      </c>
      <c r="G222" s="121">
        <f t="shared" ca="1" si="6"/>
        <v>28451</v>
      </c>
      <c r="H222" s="121">
        <f t="shared" ca="1" si="7"/>
        <v>45700</v>
      </c>
      <c r="I222" s="106">
        <v>1</v>
      </c>
      <c r="J222" s="106">
        <f>Formátování!$I222/7</f>
        <v>0.14285714285714285</v>
      </c>
      <c r="AA222">
        <v>184</v>
      </c>
      <c r="AB222" s="91">
        <v>17734</v>
      </c>
      <c r="AC222" s="91">
        <v>485</v>
      </c>
    </row>
    <row r="223" spans="1:29">
      <c r="A223" s="115" t="s">
        <v>778</v>
      </c>
      <c r="B223" s="116" t="s">
        <v>777</v>
      </c>
      <c r="C223" s="116" t="s">
        <v>776</v>
      </c>
      <c r="D223" s="116">
        <v>103</v>
      </c>
      <c r="E223" s="117">
        <v>28923</v>
      </c>
      <c r="F223" s="116" t="s">
        <v>775</v>
      </c>
      <c r="G223" s="118">
        <f t="shared" ca="1" si="6"/>
        <v>38956</v>
      </c>
      <c r="H223" s="118">
        <f t="shared" ca="1" si="7"/>
        <v>45703</v>
      </c>
      <c r="I223" s="116">
        <v>12</v>
      </c>
      <c r="J223" s="106">
        <f>Formátování!$I223/7</f>
        <v>1.7142857142857142</v>
      </c>
      <c r="AA223">
        <v>471</v>
      </c>
      <c r="AB223" s="91">
        <v>7229</v>
      </c>
      <c r="AC223" s="91">
        <v>482</v>
      </c>
    </row>
    <row r="224" spans="1:29">
      <c r="A224" s="119" t="s">
        <v>774</v>
      </c>
      <c r="B224" s="106" t="s">
        <v>773</v>
      </c>
      <c r="C224" s="106" t="s">
        <v>772</v>
      </c>
      <c r="D224" s="106">
        <v>27</v>
      </c>
      <c r="E224" s="120">
        <v>27033</v>
      </c>
      <c r="F224" s="106" t="s">
        <v>771</v>
      </c>
      <c r="G224" s="121">
        <f t="shared" ca="1" si="6"/>
        <v>31186</v>
      </c>
      <c r="H224" s="121">
        <f t="shared" ca="1" si="7"/>
        <v>45703</v>
      </c>
      <c r="I224" s="106">
        <v>13</v>
      </c>
      <c r="J224" s="106">
        <f>Formátování!$I224/7</f>
        <v>1.8571428571428572</v>
      </c>
      <c r="AA224">
        <v>248</v>
      </c>
      <c r="AB224" s="91">
        <v>14999</v>
      </c>
      <c r="AC224" s="91">
        <v>482</v>
      </c>
    </row>
    <row r="225" spans="1:29">
      <c r="A225" s="115" t="s">
        <v>770</v>
      </c>
      <c r="B225" s="116" t="s">
        <v>769</v>
      </c>
      <c r="C225" s="116" t="s">
        <v>768</v>
      </c>
      <c r="D225" s="116">
        <v>95</v>
      </c>
      <c r="E225" s="117">
        <v>36461</v>
      </c>
      <c r="F225" s="116" t="s">
        <v>461</v>
      </c>
      <c r="G225" s="118">
        <f t="shared" ca="1" si="6"/>
        <v>26126</v>
      </c>
      <c r="H225" s="118">
        <f t="shared" ca="1" si="7"/>
        <v>45703</v>
      </c>
      <c r="I225" s="116">
        <v>4</v>
      </c>
      <c r="J225" s="106">
        <f>Formátování!$I225/7</f>
        <v>0.5714285714285714</v>
      </c>
      <c r="AA225">
        <v>245</v>
      </c>
      <c r="AB225" s="91">
        <v>20059</v>
      </c>
      <c r="AC225" s="91">
        <v>482</v>
      </c>
    </row>
    <row r="226" spans="1:29">
      <c r="A226" s="119" t="s">
        <v>147</v>
      </c>
      <c r="B226" s="106" t="s">
        <v>767</v>
      </c>
      <c r="C226" s="106" t="s">
        <v>766</v>
      </c>
      <c r="D226" s="106">
        <v>18</v>
      </c>
      <c r="E226" s="120">
        <v>79368</v>
      </c>
      <c r="F226" s="106" t="s">
        <v>765</v>
      </c>
      <c r="G226" s="121">
        <f t="shared" ca="1" si="6"/>
        <v>37465</v>
      </c>
      <c r="H226" s="121">
        <f t="shared" ca="1" si="7"/>
        <v>45706</v>
      </c>
      <c r="I226" s="106">
        <v>3</v>
      </c>
      <c r="J226" s="106">
        <f>Formátování!$I226/7</f>
        <v>0.42857142857142855</v>
      </c>
      <c r="AA226">
        <v>443</v>
      </c>
      <c r="AB226" s="91">
        <v>8720</v>
      </c>
      <c r="AC226" s="91">
        <v>479</v>
      </c>
    </row>
    <row r="227" spans="1:29">
      <c r="A227" s="115" t="s">
        <v>764</v>
      </c>
      <c r="B227" s="116" t="s">
        <v>763</v>
      </c>
      <c r="C227" s="116" t="s">
        <v>762</v>
      </c>
      <c r="D227" s="116">
        <v>1</v>
      </c>
      <c r="E227" s="117">
        <v>73901</v>
      </c>
      <c r="F227" s="116" t="s">
        <v>761</v>
      </c>
      <c r="G227" s="118">
        <f t="shared" ca="1" si="6"/>
        <v>25642</v>
      </c>
      <c r="H227" s="118">
        <f t="shared" ca="1" si="7"/>
        <v>45707</v>
      </c>
      <c r="I227" s="116">
        <v>12</v>
      </c>
      <c r="J227" s="106">
        <f>Formátování!$I227/7</f>
        <v>1.7142857142857142</v>
      </c>
      <c r="AA227">
        <v>495</v>
      </c>
      <c r="AB227" s="91">
        <v>20543</v>
      </c>
      <c r="AC227" s="91">
        <v>478</v>
      </c>
    </row>
    <row r="228" spans="1:29">
      <c r="A228" s="119" t="s">
        <v>760</v>
      </c>
      <c r="B228" s="106" t="s">
        <v>759</v>
      </c>
      <c r="C228" s="106" t="s">
        <v>758</v>
      </c>
      <c r="D228" s="106">
        <v>18</v>
      </c>
      <c r="E228" s="120">
        <v>25751</v>
      </c>
      <c r="F228" s="106" t="s">
        <v>757</v>
      </c>
      <c r="G228" s="121">
        <f t="shared" ca="1" si="6"/>
        <v>33250</v>
      </c>
      <c r="H228" s="121">
        <f t="shared" ca="1" si="7"/>
        <v>45714</v>
      </c>
      <c r="I228" s="106">
        <v>3</v>
      </c>
      <c r="J228" s="106">
        <f>Formátování!$I228/7</f>
        <v>0.42857142857142855</v>
      </c>
      <c r="AA228">
        <v>248</v>
      </c>
      <c r="AB228" s="91">
        <v>12935</v>
      </c>
      <c r="AC228" s="91">
        <v>471</v>
      </c>
    </row>
    <row r="229" spans="1:29">
      <c r="A229" s="115" t="s">
        <v>756</v>
      </c>
      <c r="B229" s="116" t="s">
        <v>755</v>
      </c>
      <c r="C229" s="116" t="s">
        <v>754</v>
      </c>
      <c r="D229" s="116">
        <v>30</v>
      </c>
      <c r="E229" s="117">
        <v>33901</v>
      </c>
      <c r="F229" s="116" t="s">
        <v>635</v>
      </c>
      <c r="G229" s="118">
        <f t="shared" ca="1" si="6"/>
        <v>36963</v>
      </c>
      <c r="H229" s="118">
        <f t="shared" ca="1" si="7"/>
        <v>45714</v>
      </c>
      <c r="I229" s="116">
        <v>1</v>
      </c>
      <c r="J229" s="106">
        <f>Formátování!$I229/7</f>
        <v>0.14285714285714285</v>
      </c>
      <c r="AA229">
        <v>361</v>
      </c>
      <c r="AB229" s="91">
        <v>9222</v>
      </c>
      <c r="AC229" s="91">
        <v>471</v>
      </c>
    </row>
    <row r="230" spans="1:29">
      <c r="A230" s="119" t="s">
        <v>753</v>
      </c>
      <c r="B230" s="106" t="s">
        <v>752</v>
      </c>
      <c r="C230" s="106" t="s">
        <v>751</v>
      </c>
      <c r="D230" s="106">
        <v>9</v>
      </c>
      <c r="E230" s="120">
        <v>33041</v>
      </c>
      <c r="F230" s="106" t="s">
        <v>750</v>
      </c>
      <c r="G230" s="121">
        <f t="shared" ca="1" si="6"/>
        <v>37166</v>
      </c>
      <c r="H230" s="121">
        <f t="shared" ca="1" si="7"/>
        <v>45714</v>
      </c>
      <c r="I230" s="106">
        <v>2</v>
      </c>
      <c r="J230" s="106">
        <f>Formátování!$I230/7</f>
        <v>0.2857142857142857</v>
      </c>
      <c r="AA230">
        <v>122</v>
      </c>
      <c r="AB230" s="91">
        <v>9019</v>
      </c>
      <c r="AC230" s="91">
        <v>471</v>
      </c>
    </row>
    <row r="231" spans="1:29">
      <c r="A231" s="115" t="s">
        <v>749</v>
      </c>
      <c r="B231" s="116" t="s">
        <v>748</v>
      </c>
      <c r="C231" s="116" t="s">
        <v>747</v>
      </c>
      <c r="D231" s="116">
        <v>89</v>
      </c>
      <c r="E231" s="117">
        <v>35301</v>
      </c>
      <c r="F231" s="116" t="s">
        <v>746</v>
      </c>
      <c r="G231" s="118">
        <f t="shared" ca="1" si="6"/>
        <v>26283</v>
      </c>
      <c r="H231" s="118">
        <f t="shared" ca="1" si="7"/>
        <v>45714</v>
      </c>
      <c r="I231" s="116">
        <v>6</v>
      </c>
      <c r="J231" s="106">
        <f>Formátování!$I231/7</f>
        <v>0.8571428571428571</v>
      </c>
      <c r="AA231">
        <v>148</v>
      </c>
      <c r="AB231" s="91">
        <v>19902</v>
      </c>
      <c r="AC231" s="91">
        <v>471</v>
      </c>
    </row>
    <row r="232" spans="1:29">
      <c r="A232" s="119" t="s">
        <v>158</v>
      </c>
      <c r="B232" s="106" t="s">
        <v>745</v>
      </c>
      <c r="C232" s="106" t="s">
        <v>498</v>
      </c>
      <c r="D232" s="106">
        <v>98</v>
      </c>
      <c r="E232" s="120">
        <v>56943</v>
      </c>
      <c r="F232" s="106" t="s">
        <v>744</v>
      </c>
      <c r="G232" s="121">
        <f t="shared" ca="1" si="6"/>
        <v>33772</v>
      </c>
      <c r="H232" s="121">
        <f t="shared" ca="1" si="7"/>
        <v>45716</v>
      </c>
      <c r="I232" s="106">
        <v>10</v>
      </c>
      <c r="J232" s="106">
        <f>Formátování!$I232/7</f>
        <v>1.4285714285714286</v>
      </c>
      <c r="AA232">
        <v>249</v>
      </c>
      <c r="AB232" s="91">
        <v>12413</v>
      </c>
      <c r="AC232" s="91">
        <v>469</v>
      </c>
    </row>
    <row r="233" spans="1:29">
      <c r="A233" s="115" t="s">
        <v>743</v>
      </c>
      <c r="B233" s="116" t="s">
        <v>742</v>
      </c>
      <c r="C233" s="116" t="s">
        <v>623</v>
      </c>
      <c r="D233" s="116">
        <v>35</v>
      </c>
      <c r="E233" s="117">
        <v>74301</v>
      </c>
      <c r="F233" s="116" t="s">
        <v>481</v>
      </c>
      <c r="G233" s="118">
        <f t="shared" ca="1" si="6"/>
        <v>38889</v>
      </c>
      <c r="H233" s="118">
        <f t="shared" ca="1" si="7"/>
        <v>45721</v>
      </c>
      <c r="I233" s="116">
        <v>4</v>
      </c>
      <c r="J233" s="106">
        <f>Formátování!$I233/7</f>
        <v>0.5714285714285714</v>
      </c>
      <c r="AA233">
        <v>327</v>
      </c>
      <c r="AB233" s="91">
        <v>7296</v>
      </c>
      <c r="AC233" s="91">
        <v>464</v>
      </c>
    </row>
    <row r="234" spans="1:29">
      <c r="A234" s="119" t="s">
        <v>741</v>
      </c>
      <c r="B234" s="106" t="s">
        <v>740</v>
      </c>
      <c r="C234" s="106" t="s">
        <v>739</v>
      </c>
      <c r="D234" s="106">
        <v>43</v>
      </c>
      <c r="E234" s="120">
        <v>33808</v>
      </c>
      <c r="F234" s="106" t="s">
        <v>473</v>
      </c>
      <c r="G234" s="121">
        <f t="shared" ca="1" si="6"/>
        <v>31410</v>
      </c>
      <c r="H234" s="121">
        <f t="shared" ca="1" si="7"/>
        <v>45722</v>
      </c>
      <c r="I234" s="106">
        <v>13</v>
      </c>
      <c r="J234" s="106">
        <f>Formátování!$I234/7</f>
        <v>1.8571428571428572</v>
      </c>
      <c r="AA234">
        <v>342</v>
      </c>
      <c r="AB234" s="91">
        <v>14775</v>
      </c>
      <c r="AC234" s="91">
        <v>463</v>
      </c>
    </row>
    <row r="235" spans="1:29">
      <c r="A235" s="115" t="s">
        <v>738</v>
      </c>
      <c r="B235" s="116" t="s">
        <v>737</v>
      </c>
      <c r="C235" s="116" t="s">
        <v>462</v>
      </c>
      <c r="D235" s="116">
        <v>86</v>
      </c>
      <c r="E235" s="117">
        <v>38301</v>
      </c>
      <c r="F235" s="116" t="s">
        <v>736</v>
      </c>
      <c r="G235" s="118">
        <f t="shared" ca="1" si="6"/>
        <v>28707</v>
      </c>
      <c r="H235" s="118">
        <f t="shared" ca="1" si="7"/>
        <v>45723</v>
      </c>
      <c r="I235" s="116">
        <v>10</v>
      </c>
      <c r="J235" s="106">
        <f>Formátování!$I235/7</f>
        <v>1.4285714285714286</v>
      </c>
      <c r="AA235">
        <v>354</v>
      </c>
      <c r="AB235" s="91">
        <v>17478</v>
      </c>
      <c r="AC235" s="91">
        <v>462</v>
      </c>
    </row>
    <row r="236" spans="1:29">
      <c r="A236" s="119" t="s">
        <v>735</v>
      </c>
      <c r="B236" s="106" t="s">
        <v>734</v>
      </c>
      <c r="C236" s="106" t="s">
        <v>733</v>
      </c>
      <c r="D236" s="106">
        <v>30</v>
      </c>
      <c r="E236" s="120">
        <v>54101</v>
      </c>
      <c r="F236" s="106" t="s">
        <v>732</v>
      </c>
      <c r="G236" s="121">
        <f t="shared" ca="1" si="6"/>
        <v>32643</v>
      </c>
      <c r="H236" s="121">
        <f t="shared" ca="1" si="7"/>
        <v>45726</v>
      </c>
      <c r="I236" s="106">
        <v>11</v>
      </c>
      <c r="J236" s="106">
        <f>Formátování!$I236/7</f>
        <v>1.5714285714285714</v>
      </c>
      <c r="AA236">
        <v>358</v>
      </c>
      <c r="AB236" s="91">
        <v>13542</v>
      </c>
      <c r="AC236" s="91">
        <v>459</v>
      </c>
    </row>
    <row r="237" spans="1:29">
      <c r="A237" s="115" t="s">
        <v>731</v>
      </c>
      <c r="B237" s="116" t="s">
        <v>730</v>
      </c>
      <c r="C237" s="116" t="s">
        <v>729</v>
      </c>
      <c r="D237" s="116">
        <v>77</v>
      </c>
      <c r="E237" s="117">
        <v>73915</v>
      </c>
      <c r="F237" s="116" t="s">
        <v>728</v>
      </c>
      <c r="G237" s="118">
        <f t="shared" ca="1" si="6"/>
        <v>25784</v>
      </c>
      <c r="H237" s="118">
        <f t="shared" ca="1" si="7"/>
        <v>45727</v>
      </c>
      <c r="I237" s="116">
        <v>11</v>
      </c>
      <c r="J237" s="106">
        <f>Formátování!$I237/7</f>
        <v>1.5714285714285714</v>
      </c>
      <c r="AA237">
        <v>432</v>
      </c>
      <c r="AB237" s="91">
        <v>20401</v>
      </c>
      <c r="AC237" s="91">
        <v>458</v>
      </c>
    </row>
    <row r="238" spans="1:29">
      <c r="A238" s="119" t="s">
        <v>727</v>
      </c>
      <c r="B238" s="106" t="s">
        <v>726</v>
      </c>
      <c r="C238" s="106" t="s">
        <v>725</v>
      </c>
      <c r="D238" s="106">
        <v>18</v>
      </c>
      <c r="E238" s="120">
        <v>67505</v>
      </c>
      <c r="F238" s="106" t="s">
        <v>724</v>
      </c>
      <c r="G238" s="121">
        <f t="shared" ca="1" si="6"/>
        <v>32616</v>
      </c>
      <c r="H238" s="121">
        <f t="shared" ca="1" si="7"/>
        <v>45732</v>
      </c>
      <c r="I238" s="106">
        <v>7</v>
      </c>
      <c r="J238" s="106">
        <f>Formátování!$I238/7</f>
        <v>1</v>
      </c>
      <c r="AA238">
        <v>266</v>
      </c>
      <c r="AB238" s="91">
        <v>13569</v>
      </c>
      <c r="AC238" s="91">
        <v>453</v>
      </c>
    </row>
    <row r="239" spans="1:29">
      <c r="A239" s="115" t="s">
        <v>723</v>
      </c>
      <c r="B239" s="116" t="s">
        <v>722</v>
      </c>
      <c r="C239" s="116" t="s">
        <v>482</v>
      </c>
      <c r="D239" s="116">
        <v>88</v>
      </c>
      <c r="E239" s="117">
        <v>53845</v>
      </c>
      <c r="F239" s="116" t="s">
        <v>721</v>
      </c>
      <c r="G239" s="118">
        <f t="shared" ca="1" si="6"/>
        <v>38776</v>
      </c>
      <c r="H239" s="118">
        <f t="shared" ca="1" si="7"/>
        <v>45734</v>
      </c>
      <c r="I239" s="116">
        <v>1</v>
      </c>
      <c r="J239" s="106">
        <f>Formátování!$I239/7</f>
        <v>0.14285714285714285</v>
      </c>
      <c r="AA239">
        <v>379</v>
      </c>
      <c r="AB239" s="91">
        <v>7409</v>
      </c>
      <c r="AC239" s="91">
        <v>451</v>
      </c>
    </row>
    <row r="240" spans="1:29">
      <c r="A240" s="119" t="s">
        <v>150</v>
      </c>
      <c r="B240" s="106" t="s">
        <v>720</v>
      </c>
      <c r="C240" s="106" t="s">
        <v>719</v>
      </c>
      <c r="D240" s="106">
        <v>104</v>
      </c>
      <c r="E240" s="120">
        <v>78973</v>
      </c>
      <c r="F240" s="106" t="s">
        <v>718</v>
      </c>
      <c r="G240" s="121">
        <f t="shared" ca="1" si="6"/>
        <v>32415</v>
      </c>
      <c r="H240" s="121">
        <f t="shared" ca="1" si="7"/>
        <v>45735</v>
      </c>
      <c r="I240" s="106">
        <v>8</v>
      </c>
      <c r="J240" s="106">
        <f>Formátování!$I240/7</f>
        <v>1.1428571428571428</v>
      </c>
      <c r="AA240">
        <v>268</v>
      </c>
      <c r="AB240" s="91">
        <v>13770</v>
      </c>
      <c r="AC240" s="91">
        <v>450</v>
      </c>
    </row>
    <row r="241" spans="1:29">
      <c r="A241" s="115" t="s">
        <v>178</v>
      </c>
      <c r="B241" s="116" t="s">
        <v>717</v>
      </c>
      <c r="C241" s="116" t="s">
        <v>716</v>
      </c>
      <c r="D241" s="116">
        <v>82</v>
      </c>
      <c r="E241" s="117">
        <v>77900</v>
      </c>
      <c r="F241" s="116" t="s">
        <v>715</v>
      </c>
      <c r="G241" s="118">
        <f t="shared" ca="1" si="6"/>
        <v>32367</v>
      </c>
      <c r="H241" s="118">
        <f t="shared" ca="1" si="7"/>
        <v>45744</v>
      </c>
      <c r="I241" s="116">
        <v>2</v>
      </c>
      <c r="J241" s="106">
        <f>Formátování!$I241/7</f>
        <v>0.2857142857142857</v>
      </c>
      <c r="AA241">
        <v>161</v>
      </c>
      <c r="AB241" s="91">
        <v>13818</v>
      </c>
      <c r="AC241" s="91">
        <v>441</v>
      </c>
    </row>
    <row r="242" spans="1:29">
      <c r="A242" s="119" t="s">
        <v>714</v>
      </c>
      <c r="B242" s="106" t="s">
        <v>713</v>
      </c>
      <c r="C242" s="106" t="s">
        <v>712</v>
      </c>
      <c r="D242" s="106">
        <v>63</v>
      </c>
      <c r="E242" s="120">
        <v>25722</v>
      </c>
      <c r="F242" s="106" t="s">
        <v>711</v>
      </c>
      <c r="G242" s="121">
        <f t="shared" ca="1" si="6"/>
        <v>37576</v>
      </c>
      <c r="H242" s="121">
        <f t="shared" ca="1" si="7"/>
        <v>45744</v>
      </c>
      <c r="I242" s="106">
        <v>1</v>
      </c>
      <c r="J242" s="106">
        <f>Formátování!$I242/7</f>
        <v>0.14285714285714285</v>
      </c>
      <c r="AA242">
        <v>128</v>
      </c>
      <c r="AB242" s="91">
        <v>8609</v>
      </c>
      <c r="AC242" s="91">
        <v>441</v>
      </c>
    </row>
    <row r="243" spans="1:29">
      <c r="A243" s="115" t="s">
        <v>710</v>
      </c>
      <c r="B243" s="116" t="s">
        <v>709</v>
      </c>
      <c r="C243" s="116" t="s">
        <v>708</v>
      </c>
      <c r="D243" s="116">
        <v>22</v>
      </c>
      <c r="E243" s="117">
        <v>25168</v>
      </c>
      <c r="F243" s="116" t="s">
        <v>707</v>
      </c>
      <c r="G243" s="118">
        <f t="shared" ca="1" si="6"/>
        <v>28280</v>
      </c>
      <c r="H243" s="118">
        <f t="shared" ca="1" si="7"/>
        <v>45746</v>
      </c>
      <c r="I243" s="116">
        <v>5</v>
      </c>
      <c r="J243" s="106">
        <f>Formátování!$I243/7</f>
        <v>0.7142857142857143</v>
      </c>
      <c r="AA243">
        <v>164</v>
      </c>
      <c r="AB243" s="91">
        <v>17905</v>
      </c>
      <c r="AC243" s="91">
        <v>439</v>
      </c>
    </row>
    <row r="244" spans="1:29">
      <c r="A244" s="119" t="s">
        <v>706</v>
      </c>
      <c r="B244" s="106" t="s">
        <v>705</v>
      </c>
      <c r="C244" s="106" t="s">
        <v>704</v>
      </c>
      <c r="D244" s="106">
        <v>56</v>
      </c>
      <c r="E244" s="120">
        <v>50782</v>
      </c>
      <c r="F244" s="106" t="s">
        <v>703</v>
      </c>
      <c r="G244" s="121">
        <f t="shared" ca="1" si="6"/>
        <v>30391</v>
      </c>
      <c r="H244" s="121">
        <f t="shared" ca="1" si="7"/>
        <v>45747</v>
      </c>
      <c r="I244" s="106">
        <v>14</v>
      </c>
      <c r="J244" s="106">
        <f>Formátování!$I244/7</f>
        <v>2</v>
      </c>
      <c r="AA244">
        <v>379</v>
      </c>
      <c r="AB244" s="91">
        <v>15794</v>
      </c>
      <c r="AC244" s="91">
        <v>438</v>
      </c>
    </row>
    <row r="245" spans="1:29">
      <c r="A245" s="115" t="s">
        <v>702</v>
      </c>
      <c r="B245" s="116" t="s">
        <v>701</v>
      </c>
      <c r="C245" s="116" t="s">
        <v>700</v>
      </c>
      <c r="D245" s="116">
        <v>75</v>
      </c>
      <c r="E245" s="117">
        <v>78316</v>
      </c>
      <c r="F245" s="116" t="s">
        <v>699</v>
      </c>
      <c r="G245" s="118">
        <f t="shared" ca="1" si="6"/>
        <v>24860</v>
      </c>
      <c r="H245" s="118">
        <f t="shared" ca="1" si="7"/>
        <v>45750</v>
      </c>
      <c r="I245" s="116">
        <v>10</v>
      </c>
      <c r="J245" s="106">
        <f>Formátování!$I245/7</f>
        <v>1.4285714285714286</v>
      </c>
      <c r="AA245">
        <v>165</v>
      </c>
      <c r="AB245" s="91">
        <v>21325</v>
      </c>
      <c r="AC245" s="91">
        <v>435</v>
      </c>
    </row>
    <row r="246" spans="1:29">
      <c r="A246" s="119" t="s">
        <v>698</v>
      </c>
      <c r="B246" s="106" t="s">
        <v>697</v>
      </c>
      <c r="C246" s="106" t="s">
        <v>462</v>
      </c>
      <c r="D246" s="106">
        <v>74</v>
      </c>
      <c r="E246" s="120">
        <v>39843</v>
      </c>
      <c r="F246" s="106" t="s">
        <v>696</v>
      </c>
      <c r="G246" s="121">
        <f t="shared" ca="1" si="6"/>
        <v>31615</v>
      </c>
      <c r="H246" s="121">
        <f t="shared" ca="1" si="7"/>
        <v>45754</v>
      </c>
      <c r="I246" s="106">
        <v>7</v>
      </c>
      <c r="J246" s="106">
        <f>Formátování!$I246/7</f>
        <v>1</v>
      </c>
      <c r="AA246">
        <v>215</v>
      </c>
      <c r="AB246" s="91">
        <v>14570</v>
      </c>
      <c r="AC246" s="91">
        <v>431</v>
      </c>
    </row>
    <row r="247" spans="1:29">
      <c r="A247" s="115" t="s">
        <v>695</v>
      </c>
      <c r="B247" s="116" t="s">
        <v>694</v>
      </c>
      <c r="C247" s="116" t="s">
        <v>693</v>
      </c>
      <c r="D247" s="116">
        <v>95</v>
      </c>
      <c r="E247" s="117">
        <v>34401</v>
      </c>
      <c r="F247" s="116" t="s">
        <v>692</v>
      </c>
      <c r="G247" s="118">
        <f t="shared" ca="1" si="6"/>
        <v>35089</v>
      </c>
      <c r="H247" s="118">
        <f t="shared" ca="1" si="7"/>
        <v>45755</v>
      </c>
      <c r="I247" s="116">
        <v>12</v>
      </c>
      <c r="J247" s="106">
        <f>Formátování!$I247/7</f>
        <v>1.7142857142857142</v>
      </c>
      <c r="AA247">
        <v>473</v>
      </c>
      <c r="AB247" s="91">
        <v>11096</v>
      </c>
      <c r="AC247" s="91">
        <v>430</v>
      </c>
    </row>
    <row r="248" spans="1:29">
      <c r="A248" s="119" t="s">
        <v>691</v>
      </c>
      <c r="B248" s="106" t="s">
        <v>690</v>
      </c>
      <c r="C248" s="106" t="s">
        <v>540</v>
      </c>
      <c r="D248" s="106">
        <v>101</v>
      </c>
      <c r="E248" s="120">
        <v>27374</v>
      </c>
      <c r="F248" s="106" t="s">
        <v>689</v>
      </c>
      <c r="G248" s="121">
        <f t="shared" ca="1" si="6"/>
        <v>35307</v>
      </c>
      <c r="H248" s="121">
        <f t="shared" ca="1" si="7"/>
        <v>45757</v>
      </c>
      <c r="I248" s="106">
        <v>10</v>
      </c>
      <c r="J248" s="106">
        <f>Formátování!$I248/7</f>
        <v>1.4285714285714286</v>
      </c>
      <c r="AA248">
        <v>347</v>
      </c>
      <c r="AB248" s="91">
        <v>10878</v>
      </c>
      <c r="AC248" s="91">
        <v>428</v>
      </c>
    </row>
    <row r="249" spans="1:29">
      <c r="A249" s="115" t="s">
        <v>688</v>
      </c>
      <c r="B249" s="116" t="s">
        <v>687</v>
      </c>
      <c r="C249" s="116" t="s">
        <v>686</v>
      </c>
      <c r="D249" s="116">
        <v>66</v>
      </c>
      <c r="E249" s="117">
        <v>41186</v>
      </c>
      <c r="F249" s="116" t="s">
        <v>685</v>
      </c>
      <c r="G249" s="118">
        <f t="shared" ca="1" si="6"/>
        <v>26332</v>
      </c>
      <c r="H249" s="118">
        <f t="shared" ca="1" si="7"/>
        <v>45761</v>
      </c>
      <c r="I249" s="116">
        <v>3</v>
      </c>
      <c r="J249" s="106">
        <f>Formátování!$I249/7</f>
        <v>0.42857142857142855</v>
      </c>
      <c r="AA249">
        <v>244</v>
      </c>
      <c r="AB249" s="91">
        <v>19853</v>
      </c>
      <c r="AC249" s="91">
        <v>424</v>
      </c>
    </row>
    <row r="250" spans="1:29">
      <c r="A250" s="119" t="s">
        <v>684</v>
      </c>
      <c r="B250" s="106" t="s">
        <v>683</v>
      </c>
      <c r="C250" s="106" t="s">
        <v>339</v>
      </c>
      <c r="D250" s="106">
        <v>79</v>
      </c>
      <c r="E250" s="120">
        <v>34201</v>
      </c>
      <c r="F250" s="106" t="s">
        <v>682</v>
      </c>
      <c r="G250" s="121">
        <f t="shared" ca="1" si="6"/>
        <v>35526</v>
      </c>
      <c r="H250" s="121">
        <f t="shared" ca="1" si="7"/>
        <v>45773</v>
      </c>
      <c r="I250" s="106">
        <v>2</v>
      </c>
      <c r="J250" s="106">
        <f>Formátování!$I250/7</f>
        <v>0.2857142857142857</v>
      </c>
      <c r="AA250">
        <v>386</v>
      </c>
      <c r="AB250" s="91">
        <v>10659</v>
      </c>
      <c r="AC250" s="91">
        <v>412</v>
      </c>
    </row>
    <row r="251" spans="1:29">
      <c r="A251" s="115" t="s">
        <v>244</v>
      </c>
      <c r="B251" s="116" t="s">
        <v>681</v>
      </c>
      <c r="C251" s="116" t="s">
        <v>680</v>
      </c>
      <c r="D251" s="116">
        <v>30</v>
      </c>
      <c r="E251" s="117">
        <v>55001</v>
      </c>
      <c r="F251" s="116" t="s">
        <v>679</v>
      </c>
      <c r="G251" s="118">
        <f t="shared" ca="1" si="6"/>
        <v>26371</v>
      </c>
      <c r="H251" s="118">
        <f t="shared" ca="1" si="7"/>
        <v>45776</v>
      </c>
      <c r="I251" s="116">
        <v>1</v>
      </c>
      <c r="J251" s="106">
        <f>Formátování!$I251/7</f>
        <v>0.14285714285714285</v>
      </c>
      <c r="AA251">
        <v>384</v>
      </c>
      <c r="AB251" s="91">
        <v>19814</v>
      </c>
      <c r="AC251" s="91">
        <v>409</v>
      </c>
    </row>
    <row r="252" spans="1:29">
      <c r="A252" s="119" t="s">
        <v>165</v>
      </c>
      <c r="B252" s="106" t="s">
        <v>678</v>
      </c>
      <c r="C252" s="106" t="s">
        <v>339</v>
      </c>
      <c r="D252" s="106">
        <v>57</v>
      </c>
      <c r="E252" s="120">
        <v>54204</v>
      </c>
      <c r="F252" s="106" t="s">
        <v>677</v>
      </c>
      <c r="G252" s="121">
        <f t="shared" ca="1" si="6"/>
        <v>33648</v>
      </c>
      <c r="H252" s="121">
        <f t="shared" ca="1" si="7"/>
        <v>45778</v>
      </c>
      <c r="I252" s="106">
        <v>14</v>
      </c>
      <c r="J252" s="106">
        <f>Formátování!$I252/7</f>
        <v>2</v>
      </c>
      <c r="AA252">
        <v>434</v>
      </c>
      <c r="AB252" s="91">
        <v>12537</v>
      </c>
      <c r="AC252" s="91">
        <v>407</v>
      </c>
    </row>
    <row r="253" spans="1:29">
      <c r="A253" s="115" t="s">
        <v>676</v>
      </c>
      <c r="B253" s="116" t="s">
        <v>675</v>
      </c>
      <c r="C253" s="116" t="s">
        <v>674</v>
      </c>
      <c r="D253" s="116">
        <v>41</v>
      </c>
      <c r="E253" s="117">
        <v>44001</v>
      </c>
      <c r="F253" s="116" t="s">
        <v>673</v>
      </c>
      <c r="G253" s="118">
        <f t="shared" ca="1" si="6"/>
        <v>32808</v>
      </c>
      <c r="H253" s="118">
        <f t="shared" ca="1" si="7"/>
        <v>45781</v>
      </c>
      <c r="I253" s="116">
        <v>10</v>
      </c>
      <c r="J253" s="106">
        <f>Formátování!$I253/7</f>
        <v>1.4285714285714286</v>
      </c>
      <c r="AA253">
        <v>298</v>
      </c>
      <c r="AB253" s="91">
        <v>13377</v>
      </c>
      <c r="AC253" s="91">
        <v>404</v>
      </c>
    </row>
    <row r="254" spans="1:29">
      <c r="A254" s="119" t="s">
        <v>672</v>
      </c>
      <c r="B254" s="106" t="s">
        <v>671</v>
      </c>
      <c r="C254" s="106" t="s">
        <v>550</v>
      </c>
      <c r="D254" s="106">
        <v>86</v>
      </c>
      <c r="E254" s="120">
        <v>78322</v>
      </c>
      <c r="F254" s="106" t="s">
        <v>670</v>
      </c>
      <c r="G254" s="121">
        <f t="shared" ca="1" si="6"/>
        <v>28317</v>
      </c>
      <c r="H254" s="121">
        <f t="shared" ca="1" si="7"/>
        <v>45783</v>
      </c>
      <c r="I254" s="106">
        <v>2</v>
      </c>
      <c r="J254" s="106">
        <f>Formátování!$I254/7</f>
        <v>0.2857142857142857</v>
      </c>
      <c r="AA254">
        <v>468</v>
      </c>
      <c r="AB254" s="91">
        <v>17868</v>
      </c>
      <c r="AC254" s="91">
        <v>402</v>
      </c>
    </row>
    <row r="255" spans="1:29">
      <c r="A255" s="115" t="s">
        <v>318</v>
      </c>
      <c r="B255" s="116" t="s">
        <v>317</v>
      </c>
      <c r="C255" s="116" t="s">
        <v>669</v>
      </c>
      <c r="D255" s="116">
        <v>23</v>
      </c>
      <c r="E255" s="117">
        <v>33101</v>
      </c>
      <c r="F255" s="116" t="s">
        <v>668</v>
      </c>
      <c r="G255" s="118">
        <f t="shared" ca="1" si="6"/>
        <v>37163</v>
      </c>
      <c r="H255" s="118">
        <f t="shared" ca="1" si="7"/>
        <v>45784</v>
      </c>
      <c r="I255" s="116">
        <v>6</v>
      </c>
      <c r="J255" s="106">
        <f>Formátování!$I255/7</f>
        <v>0.8571428571428571</v>
      </c>
      <c r="AA255">
        <v>281</v>
      </c>
      <c r="AB255" s="91">
        <v>9022</v>
      </c>
      <c r="AC255" s="91">
        <v>401</v>
      </c>
    </row>
    <row r="256" spans="1:29">
      <c r="A256" s="119" t="s">
        <v>667</v>
      </c>
      <c r="B256" s="106" t="s">
        <v>666</v>
      </c>
      <c r="C256" s="106" t="s">
        <v>665</v>
      </c>
      <c r="D256" s="106">
        <v>55</v>
      </c>
      <c r="E256" s="120">
        <v>59401</v>
      </c>
      <c r="F256" s="106" t="s">
        <v>664</v>
      </c>
      <c r="G256" s="121">
        <f t="shared" ca="1" si="6"/>
        <v>38086</v>
      </c>
      <c r="H256" s="121">
        <f t="shared" ca="1" si="7"/>
        <v>45785</v>
      </c>
      <c r="I256" s="106">
        <v>13</v>
      </c>
      <c r="J256" s="106">
        <f>Formátování!$I256/7</f>
        <v>1.8571428571428572</v>
      </c>
      <c r="AA256">
        <v>239</v>
      </c>
      <c r="AB256" s="91">
        <v>8099</v>
      </c>
      <c r="AC256" s="91">
        <v>400</v>
      </c>
    </row>
    <row r="257" spans="1:29">
      <c r="A257" s="115" t="s">
        <v>663</v>
      </c>
      <c r="B257" s="116" t="s">
        <v>662</v>
      </c>
      <c r="C257" s="116" t="s">
        <v>433</v>
      </c>
      <c r="D257" s="116">
        <v>37</v>
      </c>
      <c r="E257" s="117">
        <v>38801</v>
      </c>
      <c r="F257" s="116" t="s">
        <v>661</v>
      </c>
      <c r="G257" s="118">
        <f t="shared" ca="1" si="6"/>
        <v>38761</v>
      </c>
      <c r="H257" s="118">
        <f t="shared" ca="1" si="7"/>
        <v>45789</v>
      </c>
      <c r="I257" s="116">
        <v>6</v>
      </c>
      <c r="J257" s="106">
        <f>Formátování!$I257/7</f>
        <v>0.8571428571428571</v>
      </c>
      <c r="AA257">
        <v>343</v>
      </c>
      <c r="AB257" s="91">
        <v>7424</v>
      </c>
      <c r="AC257" s="91">
        <v>396</v>
      </c>
    </row>
    <row r="258" spans="1:29">
      <c r="A258" s="119" t="s">
        <v>660</v>
      </c>
      <c r="B258" s="106" t="s">
        <v>659</v>
      </c>
      <c r="C258" s="106" t="s">
        <v>658</v>
      </c>
      <c r="D258" s="106">
        <v>104</v>
      </c>
      <c r="E258" s="120">
        <v>33901</v>
      </c>
      <c r="F258" s="106" t="s">
        <v>635</v>
      </c>
      <c r="G258" s="121">
        <f t="shared" ref="G258:G321" ca="1" si="8">TODAY()-AB258</f>
        <v>25434</v>
      </c>
      <c r="H258" s="121">
        <f t="shared" ref="H258:H321" ca="1" si="9">TODAY()-AC258</f>
        <v>45792</v>
      </c>
      <c r="I258" s="106">
        <v>14</v>
      </c>
      <c r="J258" s="106">
        <f>Formátování!$I258/7</f>
        <v>2</v>
      </c>
      <c r="AA258">
        <v>426</v>
      </c>
      <c r="AB258" s="91">
        <v>20751</v>
      </c>
      <c r="AC258" s="91">
        <v>393</v>
      </c>
    </row>
    <row r="259" spans="1:29">
      <c r="A259" s="115" t="s">
        <v>657</v>
      </c>
      <c r="B259" s="116" t="s">
        <v>656</v>
      </c>
      <c r="C259" s="116" t="s">
        <v>655</v>
      </c>
      <c r="D259" s="116">
        <v>102</v>
      </c>
      <c r="E259" s="117">
        <v>67961</v>
      </c>
      <c r="F259" s="116" t="s">
        <v>654</v>
      </c>
      <c r="G259" s="118">
        <f t="shared" ca="1" si="8"/>
        <v>29561</v>
      </c>
      <c r="H259" s="118">
        <f t="shared" ca="1" si="9"/>
        <v>45798</v>
      </c>
      <c r="I259" s="116">
        <v>8</v>
      </c>
      <c r="J259" s="106">
        <f>Formátování!$I259/7</f>
        <v>1.1428571428571428</v>
      </c>
      <c r="AA259">
        <v>339</v>
      </c>
      <c r="AB259" s="91">
        <v>16624</v>
      </c>
      <c r="AC259" s="91">
        <v>387</v>
      </c>
    </row>
    <row r="260" spans="1:29">
      <c r="A260" s="119" t="s">
        <v>653</v>
      </c>
      <c r="B260" s="106" t="s">
        <v>652</v>
      </c>
      <c r="C260" s="106" t="s">
        <v>651</v>
      </c>
      <c r="D260" s="106">
        <v>32</v>
      </c>
      <c r="E260" s="120">
        <v>34953</v>
      </c>
      <c r="F260" s="106" t="s">
        <v>650</v>
      </c>
      <c r="G260" s="121">
        <f t="shared" ca="1" si="8"/>
        <v>29095</v>
      </c>
      <c r="H260" s="121">
        <f t="shared" ca="1" si="9"/>
        <v>45801</v>
      </c>
      <c r="I260" s="106">
        <v>1</v>
      </c>
      <c r="J260" s="106">
        <f>Formátování!$I260/7</f>
        <v>0.14285714285714285</v>
      </c>
      <c r="AA260">
        <v>130</v>
      </c>
      <c r="AB260" s="91">
        <v>17090</v>
      </c>
      <c r="AC260" s="91">
        <v>384</v>
      </c>
    </row>
    <row r="261" spans="1:29">
      <c r="A261" s="115" t="s">
        <v>649</v>
      </c>
      <c r="B261" s="116" t="s">
        <v>648</v>
      </c>
      <c r="C261" s="116" t="s">
        <v>647</v>
      </c>
      <c r="D261" s="116">
        <v>66</v>
      </c>
      <c r="E261" s="117">
        <v>27363</v>
      </c>
      <c r="F261" s="116" t="s">
        <v>646</v>
      </c>
      <c r="G261" s="118">
        <f t="shared" ca="1" si="8"/>
        <v>29277</v>
      </c>
      <c r="H261" s="118">
        <f t="shared" ca="1" si="9"/>
        <v>45802</v>
      </c>
      <c r="I261" s="116">
        <v>12</v>
      </c>
      <c r="J261" s="106">
        <f>Formátování!$I261/7</f>
        <v>1.7142857142857142</v>
      </c>
      <c r="AA261">
        <v>142</v>
      </c>
      <c r="AB261" s="91">
        <v>16908</v>
      </c>
      <c r="AC261" s="91">
        <v>383</v>
      </c>
    </row>
    <row r="262" spans="1:29">
      <c r="A262" s="119" t="s">
        <v>188</v>
      </c>
      <c r="B262" s="106" t="s">
        <v>645</v>
      </c>
      <c r="C262" s="106" t="s">
        <v>644</v>
      </c>
      <c r="D262" s="106">
        <v>52</v>
      </c>
      <c r="E262" s="120">
        <v>50351</v>
      </c>
      <c r="F262" s="106" t="s">
        <v>643</v>
      </c>
      <c r="G262" s="121">
        <f t="shared" ca="1" si="8"/>
        <v>30164</v>
      </c>
      <c r="H262" s="121">
        <f t="shared" ca="1" si="9"/>
        <v>45803</v>
      </c>
      <c r="I262" s="106">
        <v>8</v>
      </c>
      <c r="J262" s="106">
        <f>Formátování!$I262/7</f>
        <v>1.1428571428571428</v>
      </c>
      <c r="AA262">
        <v>214</v>
      </c>
      <c r="AB262" s="91">
        <v>16021</v>
      </c>
      <c r="AC262" s="91">
        <v>382</v>
      </c>
    </row>
    <row r="263" spans="1:29">
      <c r="A263" s="115" t="s">
        <v>642</v>
      </c>
      <c r="B263" s="116" t="s">
        <v>641</v>
      </c>
      <c r="C263" s="116" t="s">
        <v>640</v>
      </c>
      <c r="D263" s="116">
        <v>1</v>
      </c>
      <c r="E263" s="117">
        <v>54701</v>
      </c>
      <c r="F263" s="116" t="s">
        <v>639</v>
      </c>
      <c r="G263" s="118">
        <f t="shared" ca="1" si="8"/>
        <v>29276</v>
      </c>
      <c r="H263" s="118">
        <f t="shared" ca="1" si="9"/>
        <v>45804</v>
      </c>
      <c r="I263" s="116">
        <v>10</v>
      </c>
      <c r="J263" s="106">
        <f>Formátování!$I263/7</f>
        <v>1.4285714285714286</v>
      </c>
      <c r="AA263">
        <v>161</v>
      </c>
      <c r="AB263" s="91">
        <v>16909</v>
      </c>
      <c r="AC263" s="91">
        <v>381</v>
      </c>
    </row>
    <row r="264" spans="1:29">
      <c r="A264" s="119" t="s">
        <v>638</v>
      </c>
      <c r="B264" s="106" t="s">
        <v>637</v>
      </c>
      <c r="C264" s="106" t="s">
        <v>636</v>
      </c>
      <c r="D264" s="106">
        <v>15</v>
      </c>
      <c r="E264" s="120">
        <v>33901</v>
      </c>
      <c r="F264" s="106" t="s">
        <v>635</v>
      </c>
      <c r="G264" s="121">
        <f t="shared" ca="1" si="8"/>
        <v>31713</v>
      </c>
      <c r="H264" s="121">
        <f t="shared" ca="1" si="9"/>
        <v>45806</v>
      </c>
      <c r="I264" s="106">
        <v>1</v>
      </c>
      <c r="J264" s="106">
        <f>Formátování!$I264/7</f>
        <v>0.14285714285714285</v>
      </c>
      <c r="AA264">
        <v>365</v>
      </c>
      <c r="AB264" s="91">
        <v>14472</v>
      </c>
      <c r="AC264" s="91">
        <v>379</v>
      </c>
    </row>
    <row r="265" spans="1:29">
      <c r="A265" s="115" t="s">
        <v>634</v>
      </c>
      <c r="B265" s="116" t="s">
        <v>633</v>
      </c>
      <c r="C265" s="116" t="s">
        <v>632</v>
      </c>
      <c r="D265" s="116">
        <v>46</v>
      </c>
      <c r="E265" s="117">
        <v>47201</v>
      </c>
      <c r="F265" s="116" t="s">
        <v>549</v>
      </c>
      <c r="G265" s="118">
        <f t="shared" ca="1" si="8"/>
        <v>30874</v>
      </c>
      <c r="H265" s="118">
        <f t="shared" ca="1" si="9"/>
        <v>45810</v>
      </c>
      <c r="I265" s="116">
        <v>4</v>
      </c>
      <c r="J265" s="106">
        <f>Formátování!$I265/7</f>
        <v>0.5714285714285714</v>
      </c>
      <c r="AA265">
        <v>400</v>
      </c>
      <c r="AB265" s="91">
        <v>15311</v>
      </c>
      <c r="AC265" s="91">
        <v>375</v>
      </c>
    </row>
    <row r="266" spans="1:29">
      <c r="A266" s="119" t="s">
        <v>631</v>
      </c>
      <c r="B266" s="106" t="s">
        <v>630</v>
      </c>
      <c r="C266" s="106" t="s">
        <v>629</v>
      </c>
      <c r="D266" s="106">
        <v>21</v>
      </c>
      <c r="E266" s="120">
        <v>54232</v>
      </c>
      <c r="F266" s="106" t="s">
        <v>628</v>
      </c>
      <c r="G266" s="121">
        <f t="shared" ca="1" si="8"/>
        <v>33191</v>
      </c>
      <c r="H266" s="121">
        <f t="shared" ca="1" si="9"/>
        <v>45812</v>
      </c>
      <c r="I266" s="106">
        <v>10</v>
      </c>
      <c r="J266" s="106">
        <f>Formátování!$I266/7</f>
        <v>1.4285714285714286</v>
      </c>
      <c r="AA266">
        <v>401</v>
      </c>
      <c r="AB266" s="91">
        <v>12994</v>
      </c>
      <c r="AC266" s="91">
        <v>373</v>
      </c>
    </row>
    <row r="267" spans="1:29">
      <c r="A267" s="115" t="s">
        <v>627</v>
      </c>
      <c r="B267" s="116" t="s">
        <v>626</v>
      </c>
      <c r="C267" s="116" t="s">
        <v>593</v>
      </c>
      <c r="D267" s="116">
        <v>66</v>
      </c>
      <c r="E267" s="117">
        <v>26601</v>
      </c>
      <c r="F267" s="116" t="s">
        <v>625</v>
      </c>
      <c r="G267" s="118">
        <f t="shared" ca="1" si="8"/>
        <v>33604</v>
      </c>
      <c r="H267" s="118">
        <f t="shared" ca="1" si="9"/>
        <v>45813</v>
      </c>
      <c r="I267" s="116">
        <v>14</v>
      </c>
      <c r="J267" s="106">
        <f>Formátování!$I267/7</f>
        <v>2</v>
      </c>
      <c r="AA267">
        <v>124</v>
      </c>
      <c r="AB267" s="91">
        <v>12581</v>
      </c>
      <c r="AC267" s="91">
        <v>372</v>
      </c>
    </row>
    <row r="268" spans="1:29">
      <c r="A268" s="119" t="s">
        <v>152</v>
      </c>
      <c r="B268" s="106" t="s">
        <v>624</v>
      </c>
      <c r="C268" s="106" t="s">
        <v>623</v>
      </c>
      <c r="D268" s="106">
        <v>5</v>
      </c>
      <c r="E268" s="120">
        <v>58301</v>
      </c>
      <c r="F268" s="106" t="s">
        <v>622</v>
      </c>
      <c r="G268" s="121">
        <f t="shared" ca="1" si="8"/>
        <v>35772</v>
      </c>
      <c r="H268" s="121">
        <f t="shared" ca="1" si="9"/>
        <v>45815</v>
      </c>
      <c r="I268" s="106">
        <v>2</v>
      </c>
      <c r="J268" s="106">
        <f>Formátování!$I268/7</f>
        <v>0.2857142857142857</v>
      </c>
      <c r="AA268">
        <v>359</v>
      </c>
      <c r="AB268" s="91">
        <v>10413</v>
      </c>
      <c r="AC268" s="91">
        <v>370</v>
      </c>
    </row>
    <row r="269" spans="1:29">
      <c r="A269" s="115" t="s">
        <v>621</v>
      </c>
      <c r="B269" s="116" t="s">
        <v>620</v>
      </c>
      <c r="C269" s="116" t="s">
        <v>619</v>
      </c>
      <c r="D269" s="116">
        <v>17</v>
      </c>
      <c r="E269" s="117">
        <v>25789</v>
      </c>
      <c r="F269" s="116" t="s">
        <v>592</v>
      </c>
      <c r="G269" s="118">
        <f t="shared" ca="1" si="8"/>
        <v>29111</v>
      </c>
      <c r="H269" s="118">
        <f t="shared" ca="1" si="9"/>
        <v>45815</v>
      </c>
      <c r="I269" s="116">
        <v>6</v>
      </c>
      <c r="J269" s="106">
        <f>Formátování!$I269/7</f>
        <v>0.8571428571428571</v>
      </c>
      <c r="AA269">
        <v>101</v>
      </c>
      <c r="AB269" s="91">
        <v>17074</v>
      </c>
      <c r="AC269" s="91">
        <v>370</v>
      </c>
    </row>
    <row r="270" spans="1:29">
      <c r="A270" s="119" t="s">
        <v>618</v>
      </c>
      <c r="B270" s="106" t="s">
        <v>617</v>
      </c>
      <c r="C270" s="106" t="s">
        <v>616</v>
      </c>
      <c r="D270" s="106">
        <v>72</v>
      </c>
      <c r="E270" s="120">
        <v>56802</v>
      </c>
      <c r="F270" s="106" t="s">
        <v>615</v>
      </c>
      <c r="G270" s="121">
        <f t="shared" ca="1" si="8"/>
        <v>38685</v>
      </c>
      <c r="H270" s="121">
        <f t="shared" ca="1" si="9"/>
        <v>45820</v>
      </c>
      <c r="I270" s="106">
        <v>6</v>
      </c>
      <c r="J270" s="106">
        <f>Formátování!$I270/7</f>
        <v>0.8571428571428571</v>
      </c>
      <c r="AA270">
        <v>470</v>
      </c>
      <c r="AB270" s="91">
        <v>7500</v>
      </c>
      <c r="AC270" s="91">
        <v>365</v>
      </c>
    </row>
    <row r="271" spans="1:29">
      <c r="A271" s="115" t="s">
        <v>614</v>
      </c>
      <c r="B271" s="116" t="s">
        <v>613</v>
      </c>
      <c r="C271" s="116" t="s">
        <v>612</v>
      </c>
      <c r="D271" s="116">
        <v>34</v>
      </c>
      <c r="E271" s="117">
        <v>67161</v>
      </c>
      <c r="F271" s="116" t="s">
        <v>611</v>
      </c>
      <c r="G271" s="118">
        <f t="shared" ca="1" si="8"/>
        <v>26276</v>
      </c>
      <c r="H271" s="118">
        <f t="shared" ca="1" si="9"/>
        <v>45824</v>
      </c>
      <c r="I271" s="116">
        <v>1</v>
      </c>
      <c r="J271" s="106">
        <f>Formátování!$I271/7</f>
        <v>0.14285714285714285</v>
      </c>
      <c r="AA271">
        <v>447</v>
      </c>
      <c r="AB271" s="91">
        <v>19909</v>
      </c>
      <c r="AC271" s="91">
        <v>361</v>
      </c>
    </row>
    <row r="272" spans="1:29">
      <c r="A272" s="119" t="s">
        <v>610</v>
      </c>
      <c r="B272" s="106" t="s">
        <v>609</v>
      </c>
      <c r="C272" s="106" t="s">
        <v>608</v>
      </c>
      <c r="D272" s="106">
        <v>16</v>
      </c>
      <c r="E272" s="120">
        <v>28401</v>
      </c>
      <c r="F272" s="106" t="s">
        <v>607</v>
      </c>
      <c r="G272" s="121">
        <f t="shared" ca="1" si="8"/>
        <v>32063</v>
      </c>
      <c r="H272" s="121">
        <f t="shared" ca="1" si="9"/>
        <v>45827</v>
      </c>
      <c r="I272" s="106">
        <v>8</v>
      </c>
      <c r="J272" s="106">
        <f>Formátování!$I272/7</f>
        <v>1.1428571428571428</v>
      </c>
      <c r="AA272">
        <v>243</v>
      </c>
      <c r="AB272" s="91">
        <v>14122</v>
      </c>
      <c r="AC272" s="91">
        <v>358</v>
      </c>
    </row>
    <row r="273" spans="1:29">
      <c r="A273" s="115" t="s">
        <v>606</v>
      </c>
      <c r="B273" s="116" t="s">
        <v>605</v>
      </c>
      <c r="C273" s="116" t="s">
        <v>604</v>
      </c>
      <c r="D273" s="116">
        <v>65</v>
      </c>
      <c r="E273" s="117">
        <v>36461</v>
      </c>
      <c r="F273" s="116" t="s">
        <v>461</v>
      </c>
      <c r="G273" s="118">
        <f t="shared" ca="1" si="8"/>
        <v>25047</v>
      </c>
      <c r="H273" s="118">
        <f t="shared" ca="1" si="9"/>
        <v>45829</v>
      </c>
      <c r="I273" s="116">
        <v>5</v>
      </c>
      <c r="J273" s="106">
        <f>Formátování!$I273/7</f>
        <v>0.7142857142857143</v>
      </c>
      <c r="AA273">
        <v>107</v>
      </c>
      <c r="AB273" s="91">
        <v>21138</v>
      </c>
      <c r="AC273" s="91">
        <v>356</v>
      </c>
    </row>
    <row r="274" spans="1:29">
      <c r="A274" s="119" t="s">
        <v>603</v>
      </c>
      <c r="B274" s="106" t="s">
        <v>602</v>
      </c>
      <c r="C274" s="106" t="s">
        <v>601</v>
      </c>
      <c r="D274" s="106">
        <v>9</v>
      </c>
      <c r="E274" s="120">
        <v>26727</v>
      </c>
      <c r="F274" s="106" t="s">
        <v>600</v>
      </c>
      <c r="G274" s="121">
        <f t="shared" ca="1" si="8"/>
        <v>27335</v>
      </c>
      <c r="H274" s="121">
        <f t="shared" ca="1" si="9"/>
        <v>45831</v>
      </c>
      <c r="I274" s="106">
        <v>1</v>
      </c>
      <c r="J274" s="106">
        <f>Formátování!$I274/7</f>
        <v>0.14285714285714285</v>
      </c>
      <c r="AA274">
        <v>373</v>
      </c>
      <c r="AB274" s="91">
        <v>18850</v>
      </c>
      <c r="AC274" s="91">
        <v>354</v>
      </c>
    </row>
    <row r="275" spans="1:29">
      <c r="A275" s="115" t="s">
        <v>599</v>
      </c>
      <c r="B275" s="116" t="s">
        <v>598</v>
      </c>
      <c r="C275" s="116" t="s">
        <v>597</v>
      </c>
      <c r="D275" s="116">
        <v>93</v>
      </c>
      <c r="E275" s="117">
        <v>38411</v>
      </c>
      <c r="F275" s="116" t="s">
        <v>596</v>
      </c>
      <c r="G275" s="118">
        <f t="shared" ca="1" si="8"/>
        <v>38997</v>
      </c>
      <c r="H275" s="118">
        <f t="shared" ca="1" si="9"/>
        <v>45836</v>
      </c>
      <c r="I275" s="116">
        <v>14</v>
      </c>
      <c r="J275" s="106">
        <f>Formátování!$I275/7</f>
        <v>2</v>
      </c>
      <c r="AA275">
        <v>429</v>
      </c>
      <c r="AB275" s="91">
        <v>7188</v>
      </c>
      <c r="AC275" s="91">
        <v>349</v>
      </c>
    </row>
    <row r="276" spans="1:29">
      <c r="A276" s="119" t="s">
        <v>595</v>
      </c>
      <c r="B276" s="106" t="s">
        <v>594</v>
      </c>
      <c r="C276" s="106" t="s">
        <v>593</v>
      </c>
      <c r="D276" s="106">
        <v>43</v>
      </c>
      <c r="E276" s="120">
        <v>25789</v>
      </c>
      <c r="F276" s="106" t="s">
        <v>592</v>
      </c>
      <c r="G276" s="121">
        <f t="shared" ca="1" si="8"/>
        <v>38690</v>
      </c>
      <c r="H276" s="121">
        <f t="shared" ca="1" si="9"/>
        <v>45838</v>
      </c>
      <c r="I276" s="106">
        <v>3</v>
      </c>
      <c r="J276" s="106">
        <f>Formátování!$I276/7</f>
        <v>0.42857142857142855</v>
      </c>
      <c r="AA276">
        <v>382</v>
      </c>
      <c r="AB276" s="91">
        <v>7495</v>
      </c>
      <c r="AC276" s="91">
        <v>347</v>
      </c>
    </row>
    <row r="277" spans="1:29">
      <c r="A277" s="115" t="s">
        <v>591</v>
      </c>
      <c r="B277" s="116" t="s">
        <v>587</v>
      </c>
      <c r="C277" s="116" t="s">
        <v>590</v>
      </c>
      <c r="D277" s="116">
        <v>67</v>
      </c>
      <c r="E277" s="117">
        <v>54237</v>
      </c>
      <c r="F277" s="116" t="s">
        <v>589</v>
      </c>
      <c r="G277" s="118">
        <f t="shared" ca="1" si="8"/>
        <v>26333</v>
      </c>
      <c r="H277" s="118">
        <f t="shared" ca="1" si="9"/>
        <v>45841</v>
      </c>
      <c r="I277" s="116">
        <v>12</v>
      </c>
      <c r="J277" s="106">
        <f>Formátování!$I277/7</f>
        <v>1.7142857142857142</v>
      </c>
      <c r="AA277">
        <v>226</v>
      </c>
      <c r="AB277" s="91">
        <v>19852</v>
      </c>
      <c r="AC277" s="91">
        <v>344</v>
      </c>
    </row>
    <row r="278" spans="1:29">
      <c r="A278" s="119" t="s">
        <v>588</v>
      </c>
      <c r="B278" s="106" t="s">
        <v>587</v>
      </c>
      <c r="C278" s="106" t="s">
        <v>586</v>
      </c>
      <c r="D278" s="106">
        <v>57</v>
      </c>
      <c r="E278" s="120">
        <v>54472</v>
      </c>
      <c r="F278" s="106" t="s">
        <v>585</v>
      </c>
      <c r="G278" s="121">
        <f t="shared" ca="1" si="8"/>
        <v>33781</v>
      </c>
      <c r="H278" s="121">
        <f t="shared" ca="1" si="9"/>
        <v>45841</v>
      </c>
      <c r="I278" s="106">
        <v>3</v>
      </c>
      <c r="J278" s="106">
        <f>Formátování!$I278/7</f>
        <v>0.42857142857142855</v>
      </c>
      <c r="AA278">
        <v>167</v>
      </c>
      <c r="AB278" s="91">
        <v>12404</v>
      </c>
      <c r="AC278" s="91">
        <v>344</v>
      </c>
    </row>
    <row r="279" spans="1:29">
      <c r="A279" s="115" t="s">
        <v>167</v>
      </c>
      <c r="B279" s="116" t="s">
        <v>584</v>
      </c>
      <c r="C279" s="116" t="s">
        <v>583</v>
      </c>
      <c r="D279" s="116">
        <v>16</v>
      </c>
      <c r="E279" s="117">
        <v>34142</v>
      </c>
      <c r="F279" s="116" t="s">
        <v>582</v>
      </c>
      <c r="G279" s="118">
        <f t="shared" ca="1" si="8"/>
        <v>26243</v>
      </c>
      <c r="H279" s="118">
        <f t="shared" ca="1" si="9"/>
        <v>45847</v>
      </c>
      <c r="I279" s="116">
        <v>5</v>
      </c>
      <c r="J279" s="106">
        <f>Formátování!$I279/7</f>
        <v>0.7142857142857143</v>
      </c>
      <c r="AA279">
        <v>483</v>
      </c>
      <c r="AB279" s="91">
        <v>19942</v>
      </c>
      <c r="AC279" s="91">
        <v>338</v>
      </c>
    </row>
    <row r="280" spans="1:29">
      <c r="A280" s="119" t="s">
        <v>581</v>
      </c>
      <c r="B280" s="106" t="s">
        <v>580</v>
      </c>
      <c r="C280" s="106" t="s">
        <v>579</v>
      </c>
      <c r="D280" s="106">
        <v>87</v>
      </c>
      <c r="E280" s="120">
        <v>50732</v>
      </c>
      <c r="F280" s="106" t="s">
        <v>578</v>
      </c>
      <c r="G280" s="121">
        <f t="shared" ca="1" si="8"/>
        <v>31588</v>
      </c>
      <c r="H280" s="121">
        <f t="shared" ca="1" si="9"/>
        <v>45853</v>
      </c>
      <c r="I280" s="106">
        <v>4</v>
      </c>
      <c r="J280" s="106">
        <f>Formátování!$I280/7</f>
        <v>0.5714285714285714</v>
      </c>
      <c r="AA280">
        <v>485</v>
      </c>
      <c r="AB280" s="91">
        <v>14597</v>
      </c>
      <c r="AC280" s="91">
        <v>332</v>
      </c>
    </row>
    <row r="281" spans="1:29">
      <c r="A281" s="115" t="s">
        <v>577</v>
      </c>
      <c r="B281" s="116" t="s">
        <v>576</v>
      </c>
      <c r="C281" s="116" t="s">
        <v>575</v>
      </c>
      <c r="D281" s="116">
        <v>32</v>
      </c>
      <c r="E281" s="117">
        <v>51237</v>
      </c>
      <c r="F281" s="116" t="s">
        <v>574</v>
      </c>
      <c r="G281" s="118">
        <f t="shared" ca="1" si="8"/>
        <v>35264</v>
      </c>
      <c r="H281" s="118">
        <f t="shared" ca="1" si="9"/>
        <v>45856</v>
      </c>
      <c r="I281" s="116">
        <v>13</v>
      </c>
      <c r="J281" s="106">
        <f>Formátování!$I281/7</f>
        <v>1.8571428571428572</v>
      </c>
      <c r="AA281">
        <v>225</v>
      </c>
      <c r="AB281" s="91">
        <v>10921</v>
      </c>
      <c r="AC281" s="91">
        <v>329</v>
      </c>
    </row>
    <row r="282" spans="1:29">
      <c r="A282" s="119" t="s">
        <v>573</v>
      </c>
      <c r="B282" s="106" t="s">
        <v>572</v>
      </c>
      <c r="C282" s="106" t="s">
        <v>571</v>
      </c>
      <c r="D282" s="106">
        <v>68</v>
      </c>
      <c r="E282" s="120">
        <v>58291</v>
      </c>
      <c r="F282" s="106" t="s">
        <v>570</v>
      </c>
      <c r="G282" s="121">
        <f t="shared" ca="1" si="8"/>
        <v>26110</v>
      </c>
      <c r="H282" s="121">
        <f t="shared" ca="1" si="9"/>
        <v>45857</v>
      </c>
      <c r="I282" s="106">
        <v>4</v>
      </c>
      <c r="J282" s="106">
        <f>Formátování!$I282/7</f>
        <v>0.5714285714285714</v>
      </c>
      <c r="AA282">
        <v>337</v>
      </c>
      <c r="AB282" s="91">
        <v>20075</v>
      </c>
      <c r="AC282" s="91">
        <v>328</v>
      </c>
    </row>
    <row r="283" spans="1:29">
      <c r="A283" s="115" t="s">
        <v>168</v>
      </c>
      <c r="B283" s="116" t="s">
        <v>569</v>
      </c>
      <c r="C283" s="116" t="s">
        <v>568</v>
      </c>
      <c r="D283" s="116">
        <v>55</v>
      </c>
      <c r="E283" s="117">
        <v>38473</v>
      </c>
      <c r="F283" s="116" t="s">
        <v>567</v>
      </c>
      <c r="G283" s="118">
        <f t="shared" ca="1" si="8"/>
        <v>33756</v>
      </c>
      <c r="H283" s="118">
        <f t="shared" ca="1" si="9"/>
        <v>45859</v>
      </c>
      <c r="I283" s="116">
        <v>11</v>
      </c>
      <c r="J283" s="106">
        <f>Formátování!$I283/7</f>
        <v>1.5714285714285714</v>
      </c>
      <c r="AA283">
        <v>415</v>
      </c>
      <c r="AB283" s="91">
        <v>12429</v>
      </c>
      <c r="AC283" s="91">
        <v>326</v>
      </c>
    </row>
    <row r="284" spans="1:29">
      <c r="A284" s="119" t="s">
        <v>566</v>
      </c>
      <c r="B284" s="106" t="s">
        <v>565</v>
      </c>
      <c r="C284" s="106" t="s">
        <v>564</v>
      </c>
      <c r="D284" s="106">
        <v>5</v>
      </c>
      <c r="E284" s="120">
        <v>58901</v>
      </c>
      <c r="F284" s="106" t="s">
        <v>563</v>
      </c>
      <c r="G284" s="121">
        <f t="shared" ca="1" si="8"/>
        <v>27102</v>
      </c>
      <c r="H284" s="121">
        <f t="shared" ca="1" si="9"/>
        <v>45862</v>
      </c>
      <c r="I284" s="106">
        <v>11</v>
      </c>
      <c r="J284" s="106">
        <f>Formátování!$I284/7</f>
        <v>1.5714285714285714</v>
      </c>
      <c r="AA284">
        <v>391</v>
      </c>
      <c r="AB284" s="91">
        <v>19083</v>
      </c>
      <c r="AC284" s="91">
        <v>323</v>
      </c>
    </row>
    <row r="285" spans="1:29">
      <c r="A285" s="115" t="s">
        <v>562</v>
      </c>
      <c r="B285" s="116" t="s">
        <v>561</v>
      </c>
      <c r="C285" s="116" t="s">
        <v>560</v>
      </c>
      <c r="D285" s="116">
        <v>6</v>
      </c>
      <c r="E285" s="117">
        <v>51401</v>
      </c>
      <c r="F285" s="116" t="s">
        <v>523</v>
      </c>
      <c r="G285" s="118">
        <f t="shared" ca="1" si="8"/>
        <v>30000</v>
      </c>
      <c r="H285" s="118">
        <f t="shared" ca="1" si="9"/>
        <v>45862</v>
      </c>
      <c r="I285" s="116">
        <v>9</v>
      </c>
      <c r="J285" s="106">
        <f>Formátování!$I285/7</f>
        <v>1.2857142857142858</v>
      </c>
      <c r="AA285">
        <v>433</v>
      </c>
      <c r="AB285" s="91">
        <v>16185</v>
      </c>
      <c r="AC285" s="91">
        <v>323</v>
      </c>
    </row>
    <row r="286" spans="1:29">
      <c r="A286" s="119" t="s">
        <v>154</v>
      </c>
      <c r="B286" s="106" t="s">
        <v>559</v>
      </c>
      <c r="C286" s="106" t="s">
        <v>558</v>
      </c>
      <c r="D286" s="106">
        <v>72</v>
      </c>
      <c r="E286" s="120">
        <v>34815</v>
      </c>
      <c r="F286" s="106" t="s">
        <v>557</v>
      </c>
      <c r="G286" s="121">
        <f t="shared" ca="1" si="8"/>
        <v>38720</v>
      </c>
      <c r="H286" s="121">
        <f t="shared" ca="1" si="9"/>
        <v>45863</v>
      </c>
      <c r="I286" s="106">
        <v>14</v>
      </c>
      <c r="J286" s="106">
        <f>Formátování!$I286/7</f>
        <v>2</v>
      </c>
      <c r="AA286">
        <v>235</v>
      </c>
      <c r="AB286" s="91">
        <v>7465</v>
      </c>
      <c r="AC286" s="91">
        <v>322</v>
      </c>
    </row>
    <row r="287" spans="1:29">
      <c r="A287" s="115" t="s">
        <v>556</v>
      </c>
      <c r="B287" s="116" t="s">
        <v>555</v>
      </c>
      <c r="C287" s="116" t="s">
        <v>554</v>
      </c>
      <c r="D287" s="116">
        <v>103</v>
      </c>
      <c r="E287" s="117">
        <v>58851</v>
      </c>
      <c r="F287" s="116" t="s">
        <v>553</v>
      </c>
      <c r="G287" s="118">
        <f t="shared" ca="1" si="8"/>
        <v>32044</v>
      </c>
      <c r="H287" s="118">
        <f t="shared" ca="1" si="9"/>
        <v>45865</v>
      </c>
      <c r="I287" s="116">
        <v>8</v>
      </c>
      <c r="J287" s="106">
        <f>Formátování!$I287/7</f>
        <v>1.1428571428571428</v>
      </c>
      <c r="AA287">
        <v>143</v>
      </c>
      <c r="AB287" s="91">
        <v>14141</v>
      </c>
      <c r="AC287" s="91">
        <v>320</v>
      </c>
    </row>
    <row r="288" spans="1:29">
      <c r="A288" s="119" t="s">
        <v>552</v>
      </c>
      <c r="B288" s="106" t="s">
        <v>551</v>
      </c>
      <c r="C288" s="106" t="s">
        <v>550</v>
      </c>
      <c r="D288" s="106">
        <v>2</v>
      </c>
      <c r="E288" s="120">
        <v>47201</v>
      </c>
      <c r="F288" s="106" t="s">
        <v>549</v>
      </c>
      <c r="G288" s="121">
        <f t="shared" ca="1" si="8"/>
        <v>24928</v>
      </c>
      <c r="H288" s="121">
        <f t="shared" ca="1" si="9"/>
        <v>45870</v>
      </c>
      <c r="I288" s="106">
        <v>13</v>
      </c>
      <c r="J288" s="106">
        <f>Formátování!$I288/7</f>
        <v>1.8571428571428572</v>
      </c>
      <c r="AA288">
        <v>229</v>
      </c>
      <c r="AB288" s="91">
        <v>21257</v>
      </c>
      <c r="AC288" s="91">
        <v>315</v>
      </c>
    </row>
    <row r="289" spans="1:29">
      <c r="A289" s="115" t="s">
        <v>548</v>
      </c>
      <c r="B289" s="116" t="s">
        <v>544</v>
      </c>
      <c r="C289" s="116" t="s">
        <v>547</v>
      </c>
      <c r="D289" s="116">
        <v>60</v>
      </c>
      <c r="E289" s="117">
        <v>38001</v>
      </c>
      <c r="F289" s="116" t="s">
        <v>546</v>
      </c>
      <c r="G289" s="118">
        <f t="shared" ca="1" si="8"/>
        <v>26237</v>
      </c>
      <c r="H289" s="118">
        <f t="shared" ca="1" si="9"/>
        <v>45877</v>
      </c>
      <c r="I289" s="116">
        <v>7</v>
      </c>
      <c r="J289" s="106">
        <f>Formátování!$I289/7</f>
        <v>1</v>
      </c>
      <c r="AA289">
        <v>347</v>
      </c>
      <c r="AB289" s="91">
        <v>19948</v>
      </c>
      <c r="AC289" s="91">
        <v>308</v>
      </c>
    </row>
    <row r="290" spans="1:29">
      <c r="A290" s="119" t="s">
        <v>545</v>
      </c>
      <c r="B290" s="106" t="s">
        <v>544</v>
      </c>
      <c r="C290" s="106" t="s">
        <v>543</v>
      </c>
      <c r="D290" s="106">
        <v>60</v>
      </c>
      <c r="E290" s="120">
        <v>78325</v>
      </c>
      <c r="F290" s="106" t="s">
        <v>542</v>
      </c>
      <c r="G290" s="121">
        <f t="shared" ca="1" si="8"/>
        <v>25130</v>
      </c>
      <c r="H290" s="121">
        <f t="shared" ca="1" si="9"/>
        <v>45881</v>
      </c>
      <c r="I290" s="106">
        <v>2</v>
      </c>
      <c r="J290" s="106">
        <f>Formátování!$I290/7</f>
        <v>0.2857142857142857</v>
      </c>
      <c r="AA290">
        <v>278</v>
      </c>
      <c r="AB290" s="91">
        <v>21055</v>
      </c>
      <c r="AC290" s="91">
        <v>304</v>
      </c>
    </row>
    <row r="291" spans="1:29">
      <c r="A291" s="115" t="s">
        <v>163</v>
      </c>
      <c r="B291" s="116" t="s">
        <v>541</v>
      </c>
      <c r="C291" s="116" t="s">
        <v>540</v>
      </c>
      <c r="D291" s="116">
        <v>80</v>
      </c>
      <c r="E291" s="117">
        <v>36221</v>
      </c>
      <c r="F291" s="116" t="s">
        <v>539</v>
      </c>
      <c r="G291" s="118">
        <f t="shared" ca="1" si="8"/>
        <v>31107</v>
      </c>
      <c r="H291" s="118">
        <f t="shared" ca="1" si="9"/>
        <v>45883</v>
      </c>
      <c r="I291" s="116">
        <v>11</v>
      </c>
      <c r="J291" s="106">
        <f>Formátování!$I291/7</f>
        <v>1.5714285714285714</v>
      </c>
      <c r="AA291">
        <v>182</v>
      </c>
      <c r="AB291" s="91">
        <v>15078</v>
      </c>
      <c r="AC291" s="91">
        <v>302</v>
      </c>
    </row>
    <row r="292" spans="1:29">
      <c r="A292" s="119" t="s">
        <v>538</v>
      </c>
      <c r="B292" s="106" t="s">
        <v>537</v>
      </c>
      <c r="C292" s="106" t="s">
        <v>536</v>
      </c>
      <c r="D292" s="106">
        <v>91</v>
      </c>
      <c r="E292" s="120">
        <v>39501</v>
      </c>
      <c r="F292" s="106" t="s">
        <v>535</v>
      </c>
      <c r="G292" s="121">
        <f t="shared" ca="1" si="8"/>
        <v>38795</v>
      </c>
      <c r="H292" s="121">
        <f t="shared" ca="1" si="9"/>
        <v>45883</v>
      </c>
      <c r="I292" s="106">
        <v>8</v>
      </c>
      <c r="J292" s="106">
        <f>Formátování!$I292/7</f>
        <v>1.1428571428571428</v>
      </c>
      <c r="AA292">
        <v>283</v>
      </c>
      <c r="AB292" s="91">
        <v>7390</v>
      </c>
      <c r="AC292" s="91">
        <v>302</v>
      </c>
    </row>
    <row r="293" spans="1:29">
      <c r="A293" s="115" t="s">
        <v>534</v>
      </c>
      <c r="B293" s="116" t="s">
        <v>533</v>
      </c>
      <c r="C293" s="116" t="s">
        <v>532</v>
      </c>
      <c r="D293" s="116">
        <v>8</v>
      </c>
      <c r="E293" s="117">
        <v>43401</v>
      </c>
      <c r="F293" s="116" t="s">
        <v>531</v>
      </c>
      <c r="G293" s="118">
        <f t="shared" ca="1" si="8"/>
        <v>25248</v>
      </c>
      <c r="H293" s="118">
        <f t="shared" ca="1" si="9"/>
        <v>45888</v>
      </c>
      <c r="I293" s="116">
        <v>11</v>
      </c>
      <c r="J293" s="106">
        <f>Formátování!$I293/7</f>
        <v>1.5714285714285714</v>
      </c>
      <c r="AA293">
        <v>282</v>
      </c>
      <c r="AB293" s="91">
        <v>20937</v>
      </c>
      <c r="AC293" s="91">
        <v>297</v>
      </c>
    </row>
    <row r="294" spans="1:29">
      <c r="A294" s="119" t="s">
        <v>530</v>
      </c>
      <c r="B294" s="106" t="s">
        <v>529</v>
      </c>
      <c r="C294" s="106" t="s">
        <v>528</v>
      </c>
      <c r="D294" s="106">
        <v>14</v>
      </c>
      <c r="E294" s="120">
        <v>54954</v>
      </c>
      <c r="F294" s="106" t="s">
        <v>527</v>
      </c>
      <c r="G294" s="121">
        <f t="shared" ca="1" si="8"/>
        <v>35457</v>
      </c>
      <c r="H294" s="121">
        <f t="shared" ca="1" si="9"/>
        <v>45889</v>
      </c>
      <c r="I294" s="106">
        <v>3</v>
      </c>
      <c r="J294" s="106">
        <f>Formátování!$I294/7</f>
        <v>0.42857142857142855</v>
      </c>
      <c r="AA294">
        <v>350</v>
      </c>
      <c r="AB294" s="91">
        <v>10728</v>
      </c>
      <c r="AC294" s="91">
        <v>296</v>
      </c>
    </row>
    <row r="295" spans="1:29">
      <c r="A295" s="115" t="s">
        <v>526</v>
      </c>
      <c r="B295" s="116" t="s">
        <v>525</v>
      </c>
      <c r="C295" s="116" t="s">
        <v>524</v>
      </c>
      <c r="D295" s="116">
        <v>33</v>
      </c>
      <c r="E295" s="117">
        <v>51401</v>
      </c>
      <c r="F295" s="116" t="s">
        <v>523</v>
      </c>
      <c r="G295" s="118">
        <f t="shared" ca="1" si="8"/>
        <v>26828</v>
      </c>
      <c r="H295" s="118">
        <f t="shared" ca="1" si="9"/>
        <v>45894</v>
      </c>
      <c r="I295" s="116">
        <v>10</v>
      </c>
      <c r="J295" s="106">
        <f>Formátování!$I295/7</f>
        <v>1.4285714285714286</v>
      </c>
      <c r="AA295">
        <v>334</v>
      </c>
      <c r="AB295" s="91">
        <v>19357</v>
      </c>
      <c r="AC295" s="91">
        <v>291</v>
      </c>
    </row>
    <row r="296" spans="1:29">
      <c r="A296" s="119" t="s">
        <v>153</v>
      </c>
      <c r="B296" s="106" t="s">
        <v>519</v>
      </c>
      <c r="C296" s="106" t="s">
        <v>522</v>
      </c>
      <c r="D296" s="106">
        <v>23</v>
      </c>
      <c r="E296" s="120">
        <v>25768</v>
      </c>
      <c r="F296" s="106" t="s">
        <v>521</v>
      </c>
      <c r="G296" s="121">
        <f t="shared" ca="1" si="8"/>
        <v>25487</v>
      </c>
      <c r="H296" s="121">
        <f t="shared" ca="1" si="9"/>
        <v>45906</v>
      </c>
      <c r="I296" s="106">
        <v>2</v>
      </c>
      <c r="J296" s="106">
        <f>Formátování!$I296/7</f>
        <v>0.2857142857142857</v>
      </c>
      <c r="AA296">
        <v>286</v>
      </c>
      <c r="AB296" s="91">
        <v>20698</v>
      </c>
      <c r="AC296" s="91">
        <v>279</v>
      </c>
    </row>
    <row r="297" spans="1:29">
      <c r="A297" s="115" t="s">
        <v>520</v>
      </c>
      <c r="B297" s="116" t="s">
        <v>519</v>
      </c>
      <c r="C297" s="116" t="s">
        <v>518</v>
      </c>
      <c r="D297" s="116">
        <v>78</v>
      </c>
      <c r="E297" s="117">
        <v>54401</v>
      </c>
      <c r="F297" s="116" t="s">
        <v>483</v>
      </c>
      <c r="G297" s="118">
        <f t="shared" ca="1" si="8"/>
        <v>35537</v>
      </c>
      <c r="H297" s="118">
        <f t="shared" ca="1" si="9"/>
        <v>45909</v>
      </c>
      <c r="I297" s="116">
        <v>13</v>
      </c>
      <c r="J297" s="106">
        <f>Formátování!$I297/7</f>
        <v>1.8571428571428572</v>
      </c>
      <c r="AA297">
        <v>233</v>
      </c>
      <c r="AB297" s="91">
        <v>10648</v>
      </c>
      <c r="AC297" s="91">
        <v>276</v>
      </c>
    </row>
    <row r="298" spans="1:29">
      <c r="A298" s="119" t="s">
        <v>517</v>
      </c>
      <c r="B298" s="106" t="s">
        <v>516</v>
      </c>
      <c r="C298" s="106" t="s">
        <v>515</v>
      </c>
      <c r="D298" s="106">
        <v>92</v>
      </c>
      <c r="E298" s="120">
        <v>37501</v>
      </c>
      <c r="F298" s="106" t="s">
        <v>514</v>
      </c>
      <c r="G298" s="121">
        <f t="shared" ca="1" si="8"/>
        <v>25621</v>
      </c>
      <c r="H298" s="121">
        <f t="shared" ca="1" si="9"/>
        <v>45913</v>
      </c>
      <c r="I298" s="106">
        <v>12</v>
      </c>
      <c r="J298" s="106">
        <f>Formátování!$I298/7</f>
        <v>1.7142857142857142</v>
      </c>
      <c r="AA298">
        <v>307</v>
      </c>
      <c r="AB298" s="91">
        <v>20564</v>
      </c>
      <c r="AC298" s="91">
        <v>272</v>
      </c>
    </row>
    <row r="299" spans="1:29">
      <c r="A299" s="115" t="s">
        <v>513</v>
      </c>
      <c r="B299" s="116" t="s">
        <v>510</v>
      </c>
      <c r="C299" s="116" t="s">
        <v>512</v>
      </c>
      <c r="D299" s="116">
        <v>103</v>
      </c>
      <c r="E299" s="117">
        <v>50601</v>
      </c>
      <c r="F299" s="116" t="s">
        <v>376</v>
      </c>
      <c r="G299" s="118">
        <f t="shared" ca="1" si="8"/>
        <v>34332</v>
      </c>
      <c r="H299" s="118">
        <f t="shared" ca="1" si="9"/>
        <v>45913</v>
      </c>
      <c r="I299" s="116">
        <v>13</v>
      </c>
      <c r="J299" s="106">
        <f>Formátování!$I299/7</f>
        <v>1.8571428571428572</v>
      </c>
      <c r="AA299">
        <v>214</v>
      </c>
      <c r="AB299" s="91">
        <v>11853</v>
      </c>
      <c r="AC299" s="91">
        <v>272</v>
      </c>
    </row>
    <row r="300" spans="1:29">
      <c r="A300" s="119" t="s">
        <v>511</v>
      </c>
      <c r="B300" s="106" t="s">
        <v>510</v>
      </c>
      <c r="C300" s="106" t="s">
        <v>509</v>
      </c>
      <c r="D300" s="106">
        <v>79</v>
      </c>
      <c r="E300" s="120">
        <v>43986</v>
      </c>
      <c r="F300" s="106" t="s">
        <v>508</v>
      </c>
      <c r="G300" s="121">
        <f t="shared" ca="1" si="8"/>
        <v>25458</v>
      </c>
      <c r="H300" s="121">
        <f t="shared" ca="1" si="9"/>
        <v>45914</v>
      </c>
      <c r="I300" s="106">
        <v>2</v>
      </c>
      <c r="J300" s="106">
        <f>Formátování!$I300/7</f>
        <v>0.2857142857142857</v>
      </c>
      <c r="AA300">
        <v>381</v>
      </c>
      <c r="AB300" s="91">
        <v>20727</v>
      </c>
      <c r="AC300" s="91">
        <v>271</v>
      </c>
    </row>
    <row r="301" spans="1:29">
      <c r="A301" s="115" t="s">
        <v>157</v>
      </c>
      <c r="B301" s="116" t="s">
        <v>507</v>
      </c>
      <c r="C301" s="116" t="s">
        <v>506</v>
      </c>
      <c r="D301" s="116">
        <v>84</v>
      </c>
      <c r="E301" s="117">
        <v>29425</v>
      </c>
      <c r="F301" s="116" t="s">
        <v>505</v>
      </c>
      <c r="G301" s="118">
        <f t="shared" ca="1" si="8"/>
        <v>26262</v>
      </c>
      <c r="H301" s="118">
        <f t="shared" ca="1" si="9"/>
        <v>45914</v>
      </c>
      <c r="I301" s="116">
        <v>5</v>
      </c>
      <c r="J301" s="106">
        <f>Formátování!$I301/7</f>
        <v>0.7142857142857143</v>
      </c>
      <c r="AA301">
        <v>259</v>
      </c>
      <c r="AB301" s="91">
        <v>19923</v>
      </c>
      <c r="AC301" s="91">
        <v>271</v>
      </c>
    </row>
    <row r="302" spans="1:29">
      <c r="A302" s="119" t="s">
        <v>504</v>
      </c>
      <c r="B302" s="106" t="s">
        <v>503</v>
      </c>
      <c r="C302" s="106" t="s">
        <v>502</v>
      </c>
      <c r="D302" s="106">
        <v>52</v>
      </c>
      <c r="E302" s="120">
        <v>39143</v>
      </c>
      <c r="F302" s="106" t="s">
        <v>501</v>
      </c>
      <c r="G302" s="121">
        <f t="shared" ca="1" si="8"/>
        <v>37362</v>
      </c>
      <c r="H302" s="121">
        <f t="shared" ca="1" si="9"/>
        <v>45923</v>
      </c>
      <c r="I302" s="106">
        <v>4</v>
      </c>
      <c r="J302" s="106">
        <f>Formátování!$I302/7</f>
        <v>0.5714285714285714</v>
      </c>
      <c r="AA302">
        <v>400</v>
      </c>
      <c r="AB302" s="91">
        <v>8823</v>
      </c>
      <c r="AC302" s="91">
        <v>262</v>
      </c>
    </row>
    <row r="303" spans="1:29">
      <c r="A303" s="115" t="s">
        <v>500</v>
      </c>
      <c r="B303" s="116" t="s">
        <v>499</v>
      </c>
      <c r="C303" s="116" t="s">
        <v>498</v>
      </c>
      <c r="D303" s="116">
        <v>75</v>
      </c>
      <c r="E303" s="117">
        <v>58841</v>
      </c>
      <c r="F303" s="116" t="s">
        <v>497</v>
      </c>
      <c r="G303" s="118">
        <f t="shared" ca="1" si="8"/>
        <v>26661</v>
      </c>
      <c r="H303" s="118">
        <f t="shared" ca="1" si="9"/>
        <v>45924</v>
      </c>
      <c r="I303" s="116">
        <v>10</v>
      </c>
      <c r="J303" s="106">
        <f>Formátování!$I303/7</f>
        <v>1.4285714285714286</v>
      </c>
      <c r="AA303">
        <v>158</v>
      </c>
      <c r="AB303" s="91">
        <v>19524</v>
      </c>
      <c r="AC303" s="91">
        <v>261</v>
      </c>
    </row>
    <row r="304" spans="1:29">
      <c r="A304" s="119" t="s">
        <v>496</v>
      </c>
      <c r="B304" s="106" t="s">
        <v>495</v>
      </c>
      <c r="C304" s="106" t="s">
        <v>494</v>
      </c>
      <c r="D304" s="106">
        <v>55</v>
      </c>
      <c r="E304" s="120">
        <v>53002</v>
      </c>
      <c r="F304" s="106" t="s">
        <v>493</v>
      </c>
      <c r="G304" s="121">
        <f t="shared" ca="1" si="8"/>
        <v>30800</v>
      </c>
      <c r="H304" s="121">
        <f t="shared" ca="1" si="9"/>
        <v>45925</v>
      </c>
      <c r="I304" s="106">
        <v>4</v>
      </c>
      <c r="J304" s="106">
        <f>Formátování!$I304/7</f>
        <v>0.5714285714285714</v>
      </c>
      <c r="AA304">
        <v>246</v>
      </c>
      <c r="AB304" s="91">
        <v>15385</v>
      </c>
      <c r="AC304" s="91">
        <v>260</v>
      </c>
    </row>
    <row r="305" spans="1:29">
      <c r="A305" s="115" t="s">
        <v>166</v>
      </c>
      <c r="B305" s="116" t="s">
        <v>492</v>
      </c>
      <c r="C305" s="116" t="s">
        <v>392</v>
      </c>
      <c r="D305" s="116">
        <v>1</v>
      </c>
      <c r="E305" s="117">
        <v>38281</v>
      </c>
      <c r="F305" s="116" t="s">
        <v>491</v>
      </c>
      <c r="G305" s="118">
        <f t="shared" ca="1" si="8"/>
        <v>38493</v>
      </c>
      <c r="H305" s="118">
        <f t="shared" ca="1" si="9"/>
        <v>45933</v>
      </c>
      <c r="I305" s="116">
        <v>11</v>
      </c>
      <c r="J305" s="106">
        <f>Formátování!$I305/7</f>
        <v>1.5714285714285714</v>
      </c>
      <c r="AA305">
        <v>233</v>
      </c>
      <c r="AB305" s="91">
        <v>7692</v>
      </c>
      <c r="AC305" s="91">
        <v>252</v>
      </c>
    </row>
    <row r="306" spans="1:29">
      <c r="A306" s="119" t="s">
        <v>490</v>
      </c>
      <c r="B306" s="106" t="s">
        <v>489</v>
      </c>
      <c r="C306" s="106" t="s">
        <v>488</v>
      </c>
      <c r="D306" s="106">
        <v>38</v>
      </c>
      <c r="E306" s="120">
        <v>29429</v>
      </c>
      <c r="F306" s="106" t="s">
        <v>487</v>
      </c>
      <c r="G306" s="121">
        <f t="shared" ca="1" si="8"/>
        <v>39244</v>
      </c>
      <c r="H306" s="121">
        <f t="shared" ca="1" si="9"/>
        <v>45936</v>
      </c>
      <c r="I306" s="106">
        <v>5</v>
      </c>
      <c r="J306" s="106">
        <f>Formátování!$I306/7</f>
        <v>0.7142857142857143</v>
      </c>
      <c r="AA306">
        <v>100</v>
      </c>
      <c r="AB306" s="91">
        <v>6941</v>
      </c>
      <c r="AC306" s="91">
        <v>249</v>
      </c>
    </row>
    <row r="307" spans="1:29">
      <c r="A307" s="115" t="s">
        <v>486</v>
      </c>
      <c r="B307" s="116" t="s">
        <v>485</v>
      </c>
      <c r="C307" s="116" t="s">
        <v>484</v>
      </c>
      <c r="D307" s="116">
        <v>2</v>
      </c>
      <c r="E307" s="117">
        <v>54401</v>
      </c>
      <c r="F307" s="116" t="s">
        <v>483</v>
      </c>
      <c r="G307" s="118">
        <f t="shared" ca="1" si="8"/>
        <v>30288</v>
      </c>
      <c r="H307" s="118">
        <f t="shared" ca="1" si="9"/>
        <v>45936</v>
      </c>
      <c r="I307" s="116">
        <v>14</v>
      </c>
      <c r="J307" s="106">
        <f>Formátování!$I307/7</f>
        <v>2</v>
      </c>
      <c r="AA307">
        <v>289</v>
      </c>
      <c r="AB307" s="91">
        <v>15897</v>
      </c>
      <c r="AC307" s="91">
        <v>249</v>
      </c>
    </row>
    <row r="308" spans="1:29">
      <c r="A308" s="119" t="s">
        <v>144</v>
      </c>
      <c r="B308" s="106" t="s">
        <v>479</v>
      </c>
      <c r="C308" s="106" t="s">
        <v>482</v>
      </c>
      <c r="D308" s="106">
        <v>48</v>
      </c>
      <c r="E308" s="120">
        <v>74301</v>
      </c>
      <c r="F308" s="106" t="s">
        <v>481</v>
      </c>
      <c r="G308" s="121">
        <f t="shared" ca="1" si="8"/>
        <v>37704</v>
      </c>
      <c r="H308" s="121">
        <f t="shared" ca="1" si="9"/>
        <v>45947</v>
      </c>
      <c r="I308" s="106">
        <v>8</v>
      </c>
      <c r="J308" s="106">
        <f>Formátování!$I308/7</f>
        <v>1.1428571428571428</v>
      </c>
      <c r="AA308">
        <v>246</v>
      </c>
      <c r="AB308" s="91">
        <v>8481</v>
      </c>
      <c r="AC308" s="91">
        <v>238</v>
      </c>
    </row>
    <row r="309" spans="1:29">
      <c r="A309" s="115" t="s">
        <v>480</v>
      </c>
      <c r="B309" s="116" t="s">
        <v>479</v>
      </c>
      <c r="C309" s="116" t="s">
        <v>478</v>
      </c>
      <c r="D309" s="116">
        <v>60</v>
      </c>
      <c r="E309" s="117">
        <v>54931</v>
      </c>
      <c r="F309" s="116" t="s">
        <v>477</v>
      </c>
      <c r="G309" s="118">
        <f t="shared" ca="1" si="8"/>
        <v>30185</v>
      </c>
      <c r="H309" s="118">
        <f t="shared" ca="1" si="9"/>
        <v>45948</v>
      </c>
      <c r="I309" s="116">
        <v>1</v>
      </c>
      <c r="J309" s="106">
        <f>Formátování!$I309/7</f>
        <v>0.14285714285714285</v>
      </c>
      <c r="AA309">
        <v>230</v>
      </c>
      <c r="AB309" s="91">
        <v>16000</v>
      </c>
      <c r="AC309" s="91">
        <v>237</v>
      </c>
    </row>
    <row r="310" spans="1:29">
      <c r="A310" s="119" t="s">
        <v>476</v>
      </c>
      <c r="B310" s="106" t="s">
        <v>475</v>
      </c>
      <c r="C310" s="106" t="s">
        <v>474</v>
      </c>
      <c r="D310" s="106">
        <v>104</v>
      </c>
      <c r="E310" s="120">
        <v>33808</v>
      </c>
      <c r="F310" s="106" t="s">
        <v>473</v>
      </c>
      <c r="G310" s="121">
        <f t="shared" ca="1" si="8"/>
        <v>35098</v>
      </c>
      <c r="H310" s="121">
        <f t="shared" ca="1" si="9"/>
        <v>45954</v>
      </c>
      <c r="I310" s="106">
        <v>2</v>
      </c>
      <c r="J310" s="106">
        <f>Formátování!$I310/7</f>
        <v>0.2857142857142857</v>
      </c>
      <c r="AA310">
        <v>131</v>
      </c>
      <c r="AB310" s="91">
        <v>11087</v>
      </c>
      <c r="AC310" s="91">
        <v>231</v>
      </c>
    </row>
    <row r="311" spans="1:29">
      <c r="A311" s="115" t="s">
        <v>472</v>
      </c>
      <c r="B311" s="116" t="s">
        <v>471</v>
      </c>
      <c r="C311" s="116" t="s">
        <v>470</v>
      </c>
      <c r="D311" s="116">
        <v>66</v>
      </c>
      <c r="E311" s="117">
        <v>55205</v>
      </c>
      <c r="F311" s="116" t="s">
        <v>469</v>
      </c>
      <c r="G311" s="118">
        <f t="shared" ca="1" si="8"/>
        <v>37839</v>
      </c>
      <c r="H311" s="118">
        <f t="shared" ca="1" si="9"/>
        <v>45957</v>
      </c>
      <c r="I311" s="116">
        <v>13</v>
      </c>
      <c r="J311" s="106">
        <f>Formátování!$I311/7</f>
        <v>1.8571428571428572</v>
      </c>
      <c r="AA311">
        <v>330</v>
      </c>
      <c r="AB311" s="91">
        <v>8346</v>
      </c>
      <c r="AC311" s="91">
        <v>228</v>
      </c>
    </row>
    <row r="312" spans="1:29">
      <c r="A312" s="119" t="s">
        <v>468</v>
      </c>
      <c r="B312" s="106" t="s">
        <v>467</v>
      </c>
      <c r="C312" s="106" t="s">
        <v>466</v>
      </c>
      <c r="D312" s="106">
        <v>56</v>
      </c>
      <c r="E312" s="120">
        <v>78963</v>
      </c>
      <c r="F312" s="106" t="s">
        <v>465</v>
      </c>
      <c r="G312" s="121">
        <f t="shared" ca="1" si="8"/>
        <v>33197</v>
      </c>
      <c r="H312" s="121">
        <f t="shared" ca="1" si="9"/>
        <v>45959</v>
      </c>
      <c r="I312" s="106">
        <v>1</v>
      </c>
      <c r="J312" s="106">
        <f>Formátování!$I312/7</f>
        <v>0.14285714285714285</v>
      </c>
      <c r="AA312">
        <v>406</v>
      </c>
      <c r="AB312" s="91">
        <v>12988</v>
      </c>
      <c r="AC312" s="91">
        <v>226</v>
      </c>
    </row>
    <row r="313" spans="1:29">
      <c r="A313" s="115" t="s">
        <v>464</v>
      </c>
      <c r="B313" s="116" t="s">
        <v>463</v>
      </c>
      <c r="C313" s="116" t="s">
        <v>462</v>
      </c>
      <c r="D313" s="116">
        <v>74</v>
      </c>
      <c r="E313" s="117">
        <v>36461</v>
      </c>
      <c r="F313" s="116" t="s">
        <v>461</v>
      </c>
      <c r="G313" s="118">
        <f t="shared" ca="1" si="8"/>
        <v>38024</v>
      </c>
      <c r="H313" s="118">
        <f t="shared" ca="1" si="9"/>
        <v>45960</v>
      </c>
      <c r="I313" s="116">
        <v>11</v>
      </c>
      <c r="J313" s="106">
        <f>Formátování!$I313/7</f>
        <v>1.5714285714285714</v>
      </c>
      <c r="AA313">
        <v>337</v>
      </c>
      <c r="AB313" s="91">
        <v>8161</v>
      </c>
      <c r="AC313" s="91">
        <v>225</v>
      </c>
    </row>
    <row r="314" spans="1:29">
      <c r="A314" s="119" t="s">
        <v>460</v>
      </c>
      <c r="B314" s="106" t="s">
        <v>459</v>
      </c>
      <c r="C314" s="106" t="s">
        <v>458</v>
      </c>
      <c r="D314" s="106">
        <v>64</v>
      </c>
      <c r="E314" s="120">
        <v>51206</v>
      </c>
      <c r="F314" s="106" t="s">
        <v>457</v>
      </c>
      <c r="G314" s="121">
        <f t="shared" ca="1" si="8"/>
        <v>29391</v>
      </c>
      <c r="H314" s="121">
        <f t="shared" ca="1" si="9"/>
        <v>45961</v>
      </c>
      <c r="I314" s="106">
        <v>1</v>
      </c>
      <c r="J314" s="106">
        <f>Formátování!$I314/7</f>
        <v>0.14285714285714285</v>
      </c>
      <c r="AA314">
        <v>177</v>
      </c>
      <c r="AB314" s="91">
        <v>16794</v>
      </c>
      <c r="AC314" s="91">
        <v>224</v>
      </c>
    </row>
    <row r="315" spans="1:29">
      <c r="A315" s="115" t="s">
        <v>180</v>
      </c>
      <c r="B315" s="116" t="s">
        <v>456</v>
      </c>
      <c r="C315" s="116" t="s">
        <v>455</v>
      </c>
      <c r="D315" s="116">
        <v>1</v>
      </c>
      <c r="E315" s="117">
        <v>50791</v>
      </c>
      <c r="F315" s="116" t="s">
        <v>454</v>
      </c>
      <c r="G315" s="118">
        <f t="shared" ca="1" si="8"/>
        <v>30472</v>
      </c>
      <c r="H315" s="118">
        <f t="shared" ca="1" si="9"/>
        <v>45963</v>
      </c>
      <c r="I315" s="116">
        <v>6</v>
      </c>
      <c r="J315" s="106">
        <f>Formátování!$I315/7</f>
        <v>0.8571428571428571</v>
      </c>
      <c r="AA315">
        <v>201</v>
      </c>
      <c r="AB315" s="91">
        <v>15713</v>
      </c>
      <c r="AC315" s="91">
        <v>222</v>
      </c>
    </row>
    <row r="316" spans="1:29">
      <c r="A316" s="119" t="s">
        <v>453</v>
      </c>
      <c r="B316" s="106" t="s">
        <v>452</v>
      </c>
      <c r="C316" s="106" t="s">
        <v>451</v>
      </c>
      <c r="D316" s="106">
        <v>11</v>
      </c>
      <c r="E316" s="120">
        <v>26301</v>
      </c>
      <c r="F316" s="106" t="s">
        <v>450</v>
      </c>
      <c r="G316" s="121">
        <f t="shared" ca="1" si="8"/>
        <v>38419</v>
      </c>
      <c r="H316" s="121">
        <f t="shared" ca="1" si="9"/>
        <v>45972</v>
      </c>
      <c r="I316" s="106">
        <v>3</v>
      </c>
      <c r="J316" s="106">
        <f>Formátování!$I316/7</f>
        <v>0.42857142857142855</v>
      </c>
      <c r="AA316">
        <v>187</v>
      </c>
      <c r="AB316" s="91">
        <v>7766</v>
      </c>
      <c r="AC316" s="91">
        <v>213</v>
      </c>
    </row>
    <row r="317" spans="1:29">
      <c r="A317" s="115" t="s">
        <v>449</v>
      </c>
      <c r="B317" s="116" t="s">
        <v>448</v>
      </c>
      <c r="C317" s="116" t="s">
        <v>447</v>
      </c>
      <c r="D317" s="116">
        <v>32</v>
      </c>
      <c r="E317" s="117">
        <v>51801</v>
      </c>
      <c r="F317" s="116" t="s">
        <v>406</v>
      </c>
      <c r="G317" s="118">
        <f t="shared" ca="1" si="8"/>
        <v>39166</v>
      </c>
      <c r="H317" s="118">
        <f t="shared" ca="1" si="9"/>
        <v>45976</v>
      </c>
      <c r="I317" s="116">
        <v>4</v>
      </c>
      <c r="J317" s="106">
        <f>Formátování!$I317/7</f>
        <v>0.5714285714285714</v>
      </c>
      <c r="AA317">
        <v>386</v>
      </c>
      <c r="AB317" s="91">
        <v>7019</v>
      </c>
      <c r="AC317" s="91">
        <v>209</v>
      </c>
    </row>
    <row r="318" spans="1:29">
      <c r="A318" s="119" t="s">
        <v>446</v>
      </c>
      <c r="B318" s="106" t="s">
        <v>445</v>
      </c>
      <c r="C318" s="106" t="s">
        <v>444</v>
      </c>
      <c r="D318" s="106">
        <v>25</v>
      </c>
      <c r="E318" s="120">
        <v>79001</v>
      </c>
      <c r="F318" s="106" t="s">
        <v>443</v>
      </c>
      <c r="G318" s="121">
        <f t="shared" ca="1" si="8"/>
        <v>29459</v>
      </c>
      <c r="H318" s="121">
        <f t="shared" ca="1" si="9"/>
        <v>45982</v>
      </c>
      <c r="I318" s="106">
        <v>1</v>
      </c>
      <c r="J318" s="106">
        <f>Formátování!$I318/7</f>
        <v>0.14285714285714285</v>
      </c>
      <c r="AA318">
        <v>257</v>
      </c>
      <c r="AB318" s="91">
        <v>16726</v>
      </c>
      <c r="AC318" s="91">
        <v>203</v>
      </c>
    </row>
    <row r="319" spans="1:29">
      <c r="A319" s="115" t="s">
        <v>442</v>
      </c>
      <c r="B319" s="116" t="s">
        <v>441</v>
      </c>
      <c r="C319" s="116" t="s">
        <v>440</v>
      </c>
      <c r="D319" s="116">
        <v>63</v>
      </c>
      <c r="E319" s="117">
        <v>28123</v>
      </c>
      <c r="F319" s="116" t="s">
        <v>439</v>
      </c>
      <c r="G319" s="118">
        <f t="shared" ca="1" si="8"/>
        <v>31057</v>
      </c>
      <c r="H319" s="118">
        <f t="shared" ca="1" si="9"/>
        <v>45983</v>
      </c>
      <c r="I319" s="116">
        <v>6</v>
      </c>
      <c r="J319" s="106">
        <f>Formátování!$I319/7</f>
        <v>0.8571428571428571</v>
      </c>
      <c r="AA319">
        <v>366</v>
      </c>
      <c r="AB319" s="91">
        <v>15128</v>
      </c>
      <c r="AC319" s="91">
        <v>202</v>
      </c>
    </row>
    <row r="320" spans="1:29">
      <c r="A320" s="119" t="s">
        <v>438</v>
      </c>
      <c r="B320" s="106" t="s">
        <v>437</v>
      </c>
      <c r="C320" s="106" t="s">
        <v>436</v>
      </c>
      <c r="D320" s="106">
        <v>2</v>
      </c>
      <c r="E320" s="120">
        <v>53854</v>
      </c>
      <c r="F320" s="106" t="s">
        <v>435</v>
      </c>
      <c r="G320" s="121">
        <f t="shared" ca="1" si="8"/>
        <v>31651</v>
      </c>
      <c r="H320" s="121">
        <f t="shared" ca="1" si="9"/>
        <v>45986</v>
      </c>
      <c r="I320" s="106">
        <v>6</v>
      </c>
      <c r="J320" s="106">
        <f>Formátování!$I320/7</f>
        <v>0.8571428571428571</v>
      </c>
      <c r="AA320">
        <v>370</v>
      </c>
      <c r="AB320" s="91">
        <v>14534</v>
      </c>
      <c r="AC320" s="91">
        <v>199</v>
      </c>
    </row>
    <row r="321" spans="1:29">
      <c r="A321" s="115" t="s">
        <v>141</v>
      </c>
      <c r="B321" s="116" t="s">
        <v>434</v>
      </c>
      <c r="C321" s="116" t="s">
        <v>433</v>
      </c>
      <c r="D321" s="116">
        <v>6</v>
      </c>
      <c r="E321" s="117">
        <v>41131</v>
      </c>
      <c r="F321" s="116" t="s">
        <v>432</v>
      </c>
      <c r="G321" s="118">
        <f t="shared" ca="1" si="8"/>
        <v>37704</v>
      </c>
      <c r="H321" s="118">
        <f t="shared" ca="1" si="9"/>
        <v>45986</v>
      </c>
      <c r="I321" s="116">
        <v>14</v>
      </c>
      <c r="J321" s="106">
        <f>Formátování!$I321/7</f>
        <v>2</v>
      </c>
      <c r="AA321">
        <v>378</v>
      </c>
      <c r="AB321" s="91">
        <v>8481</v>
      </c>
      <c r="AC321" s="91">
        <v>199</v>
      </c>
    </row>
    <row r="322" spans="1:29">
      <c r="A322" s="119" t="s">
        <v>431</v>
      </c>
      <c r="B322" s="106" t="s">
        <v>430</v>
      </c>
      <c r="C322" s="106" t="s">
        <v>429</v>
      </c>
      <c r="D322" s="106">
        <v>44</v>
      </c>
      <c r="E322" s="120">
        <v>67139</v>
      </c>
      <c r="F322" s="106" t="s">
        <v>428</v>
      </c>
      <c r="G322" s="121">
        <f t="shared" ref="G322:G346" ca="1" si="10">TODAY()-AB322</f>
        <v>26741</v>
      </c>
      <c r="H322" s="121">
        <f t="shared" ref="H322:H346" ca="1" si="11">TODAY()-AC322</f>
        <v>45993</v>
      </c>
      <c r="I322" s="106">
        <v>6</v>
      </c>
      <c r="J322" s="106">
        <f>Formátování!$I322/7</f>
        <v>0.8571428571428571</v>
      </c>
      <c r="AA322">
        <v>224</v>
      </c>
      <c r="AB322" s="91">
        <v>19444</v>
      </c>
      <c r="AC322" s="91">
        <v>192</v>
      </c>
    </row>
    <row r="323" spans="1:29">
      <c r="A323" s="115" t="s">
        <v>427</v>
      </c>
      <c r="B323" s="116" t="s">
        <v>426</v>
      </c>
      <c r="C323" s="116" t="s">
        <v>425</v>
      </c>
      <c r="D323" s="116">
        <v>77</v>
      </c>
      <c r="E323" s="117">
        <v>37341</v>
      </c>
      <c r="F323" s="116" t="s">
        <v>424</v>
      </c>
      <c r="G323" s="118">
        <f t="shared" ca="1" si="10"/>
        <v>36696</v>
      </c>
      <c r="H323" s="118">
        <f t="shared" ca="1" si="11"/>
        <v>45997</v>
      </c>
      <c r="I323" s="116">
        <v>7</v>
      </c>
      <c r="J323" s="106">
        <f>Formátování!$I323/7</f>
        <v>1</v>
      </c>
      <c r="AA323">
        <v>120</v>
      </c>
      <c r="AB323" s="91">
        <v>9489</v>
      </c>
      <c r="AC323" s="91">
        <v>188</v>
      </c>
    </row>
    <row r="324" spans="1:29">
      <c r="A324" s="119" t="s">
        <v>423</v>
      </c>
      <c r="B324" s="106" t="s">
        <v>422</v>
      </c>
      <c r="C324" s="106" t="s">
        <v>421</v>
      </c>
      <c r="D324" s="106">
        <v>10</v>
      </c>
      <c r="E324" s="120">
        <v>50401</v>
      </c>
      <c r="F324" s="106" t="s">
        <v>420</v>
      </c>
      <c r="G324" s="121">
        <f t="shared" ca="1" si="10"/>
        <v>35434</v>
      </c>
      <c r="H324" s="121">
        <f t="shared" ca="1" si="11"/>
        <v>45997</v>
      </c>
      <c r="I324" s="106">
        <v>1</v>
      </c>
      <c r="J324" s="106">
        <f>Formátování!$I324/7</f>
        <v>0.14285714285714285</v>
      </c>
      <c r="AA324">
        <v>292</v>
      </c>
      <c r="AB324" s="91">
        <v>10751</v>
      </c>
      <c r="AC324" s="91">
        <v>188</v>
      </c>
    </row>
    <row r="325" spans="1:29">
      <c r="A325" s="115" t="s">
        <v>175</v>
      </c>
      <c r="B325" s="116" t="s">
        <v>419</v>
      </c>
      <c r="C325" s="116" t="s">
        <v>418</v>
      </c>
      <c r="D325" s="116">
        <v>60</v>
      </c>
      <c r="E325" s="117">
        <v>28002</v>
      </c>
      <c r="F325" s="116" t="s">
        <v>417</v>
      </c>
      <c r="G325" s="118">
        <f t="shared" ca="1" si="10"/>
        <v>30665</v>
      </c>
      <c r="H325" s="118">
        <f t="shared" ca="1" si="11"/>
        <v>46000</v>
      </c>
      <c r="I325" s="116">
        <v>10</v>
      </c>
      <c r="J325" s="106">
        <f>Formátování!$I325/7</f>
        <v>1.4285714285714286</v>
      </c>
      <c r="AA325">
        <v>310</v>
      </c>
      <c r="AB325" s="91">
        <v>15520</v>
      </c>
      <c r="AC325" s="91">
        <v>185</v>
      </c>
    </row>
    <row r="326" spans="1:29">
      <c r="A326" s="119" t="s">
        <v>416</v>
      </c>
      <c r="B326" s="106" t="s">
        <v>415</v>
      </c>
      <c r="C326" s="106" t="s">
        <v>414</v>
      </c>
      <c r="D326" s="106">
        <v>22</v>
      </c>
      <c r="E326" s="120">
        <v>27353</v>
      </c>
      <c r="F326" s="106" t="s">
        <v>413</v>
      </c>
      <c r="G326" s="121">
        <f t="shared" ca="1" si="10"/>
        <v>36320</v>
      </c>
      <c r="H326" s="121">
        <f t="shared" ca="1" si="11"/>
        <v>46003</v>
      </c>
      <c r="I326" s="106">
        <v>6</v>
      </c>
      <c r="J326" s="106">
        <f>Formátování!$I326/7</f>
        <v>0.8571428571428571</v>
      </c>
      <c r="AA326">
        <v>253</v>
      </c>
      <c r="AB326" s="91">
        <v>9865</v>
      </c>
      <c r="AC326" s="91">
        <v>182</v>
      </c>
    </row>
    <row r="327" spans="1:29">
      <c r="A327" s="115" t="s">
        <v>176</v>
      </c>
      <c r="B327" s="116" t="s">
        <v>412</v>
      </c>
      <c r="C327" s="116" t="s">
        <v>411</v>
      </c>
      <c r="D327" s="116">
        <v>29</v>
      </c>
      <c r="E327" s="117">
        <v>25744</v>
      </c>
      <c r="F327" s="116" t="s">
        <v>410</v>
      </c>
      <c r="G327" s="118">
        <f t="shared" ca="1" si="10"/>
        <v>39212</v>
      </c>
      <c r="H327" s="118">
        <f t="shared" ca="1" si="11"/>
        <v>46007</v>
      </c>
      <c r="I327" s="116">
        <v>6</v>
      </c>
      <c r="J327" s="106">
        <f>Formátování!$I327/7</f>
        <v>0.8571428571428571</v>
      </c>
      <c r="AA327">
        <v>132</v>
      </c>
      <c r="AB327" s="91">
        <v>6973</v>
      </c>
      <c r="AC327" s="91">
        <v>178</v>
      </c>
    </row>
    <row r="328" spans="1:29">
      <c r="A328" s="119" t="s">
        <v>409</v>
      </c>
      <c r="B328" s="106" t="s">
        <v>408</v>
      </c>
      <c r="C328" s="106" t="s">
        <v>407</v>
      </c>
      <c r="D328" s="106">
        <v>94</v>
      </c>
      <c r="E328" s="120">
        <v>51801</v>
      </c>
      <c r="F328" s="106" t="s">
        <v>406</v>
      </c>
      <c r="G328" s="121">
        <f t="shared" ca="1" si="10"/>
        <v>31345</v>
      </c>
      <c r="H328" s="121">
        <f t="shared" ca="1" si="11"/>
        <v>46013</v>
      </c>
      <c r="I328" s="106">
        <v>9</v>
      </c>
      <c r="J328" s="106">
        <f>Formátování!$I328/7</f>
        <v>1.2857142857142858</v>
      </c>
      <c r="AA328">
        <v>361</v>
      </c>
      <c r="AB328" s="91">
        <v>14840</v>
      </c>
      <c r="AC328" s="91">
        <v>172</v>
      </c>
    </row>
    <row r="329" spans="1:29">
      <c r="A329" s="115" t="s">
        <v>405</v>
      </c>
      <c r="B329" s="116" t="s">
        <v>404</v>
      </c>
      <c r="C329" s="116" t="s">
        <v>403</v>
      </c>
      <c r="D329" s="116">
        <v>5</v>
      </c>
      <c r="E329" s="117">
        <v>69201</v>
      </c>
      <c r="F329" s="116" t="s">
        <v>402</v>
      </c>
      <c r="G329" s="118">
        <f t="shared" ca="1" si="10"/>
        <v>38576</v>
      </c>
      <c r="H329" s="118">
        <f t="shared" ca="1" si="11"/>
        <v>46020</v>
      </c>
      <c r="I329" s="116">
        <v>13</v>
      </c>
      <c r="J329" s="106">
        <f>Formátování!$I329/7</f>
        <v>1.8571428571428572</v>
      </c>
      <c r="AA329">
        <v>492</v>
      </c>
      <c r="AB329" s="91">
        <v>7609</v>
      </c>
      <c r="AC329" s="91">
        <v>165</v>
      </c>
    </row>
    <row r="330" spans="1:29">
      <c r="A330" s="119" t="s">
        <v>401</v>
      </c>
      <c r="B330" s="106" t="s">
        <v>400</v>
      </c>
      <c r="C330" s="106" t="s">
        <v>399</v>
      </c>
      <c r="D330" s="106">
        <v>72</v>
      </c>
      <c r="E330" s="120">
        <v>78315</v>
      </c>
      <c r="F330" s="106" t="s">
        <v>398</v>
      </c>
      <c r="G330" s="121">
        <f t="shared" ca="1" si="10"/>
        <v>29405</v>
      </c>
      <c r="H330" s="121">
        <f t="shared" ca="1" si="11"/>
        <v>46020</v>
      </c>
      <c r="I330" s="106">
        <v>8</v>
      </c>
      <c r="J330" s="106">
        <f>Formátování!$I330/7</f>
        <v>1.1428571428571428</v>
      </c>
      <c r="AA330">
        <v>161</v>
      </c>
      <c r="AB330" s="91">
        <v>16780</v>
      </c>
      <c r="AC330" s="91">
        <v>165</v>
      </c>
    </row>
    <row r="331" spans="1:29">
      <c r="A331" s="115" t="s">
        <v>397</v>
      </c>
      <c r="B331" s="116" t="s">
        <v>396</v>
      </c>
      <c r="C331" s="116" t="s">
        <v>392</v>
      </c>
      <c r="D331" s="116">
        <v>33</v>
      </c>
      <c r="E331" s="117">
        <v>37833</v>
      </c>
      <c r="F331" s="116" t="s">
        <v>395</v>
      </c>
      <c r="G331" s="118">
        <f t="shared" ca="1" si="10"/>
        <v>28807</v>
      </c>
      <c r="H331" s="118">
        <f t="shared" ca="1" si="11"/>
        <v>46021</v>
      </c>
      <c r="I331" s="116">
        <v>5</v>
      </c>
      <c r="J331" s="106">
        <f>Formátování!$I331/7</f>
        <v>0.7142857142857143</v>
      </c>
      <c r="AA331">
        <v>197</v>
      </c>
      <c r="AB331" s="91">
        <v>17378</v>
      </c>
      <c r="AC331" s="91">
        <v>164</v>
      </c>
    </row>
    <row r="332" spans="1:29">
      <c r="A332" s="119" t="s">
        <v>394</v>
      </c>
      <c r="B332" s="106" t="s">
        <v>393</v>
      </c>
      <c r="C332" s="106" t="s">
        <v>392</v>
      </c>
      <c r="D332" s="106">
        <v>100</v>
      </c>
      <c r="E332" s="120">
        <v>25726</v>
      </c>
      <c r="F332" s="106" t="s">
        <v>391</v>
      </c>
      <c r="G332" s="121">
        <f t="shared" ca="1" si="10"/>
        <v>35221</v>
      </c>
      <c r="H332" s="121">
        <f t="shared" ca="1" si="11"/>
        <v>46024</v>
      </c>
      <c r="I332" s="106">
        <v>8</v>
      </c>
      <c r="J332" s="106">
        <f>Formátování!$I332/7</f>
        <v>1.1428571428571428</v>
      </c>
      <c r="AA332">
        <v>162</v>
      </c>
      <c r="AB332" s="91">
        <v>10964</v>
      </c>
      <c r="AC332" s="91">
        <v>161</v>
      </c>
    </row>
    <row r="333" spans="1:29">
      <c r="A333" s="115" t="s">
        <v>390</v>
      </c>
      <c r="B333" s="116" t="s">
        <v>389</v>
      </c>
      <c r="C333" s="116" t="s">
        <v>388</v>
      </c>
      <c r="D333" s="116">
        <v>26</v>
      </c>
      <c r="E333" s="117">
        <v>33141</v>
      </c>
      <c r="F333" s="116" t="s">
        <v>387</v>
      </c>
      <c r="G333" s="118">
        <f t="shared" ca="1" si="10"/>
        <v>35592</v>
      </c>
      <c r="H333" s="118">
        <f t="shared" ca="1" si="11"/>
        <v>46025</v>
      </c>
      <c r="I333" s="116">
        <v>6</v>
      </c>
      <c r="J333" s="106">
        <f>Formátování!$I333/7</f>
        <v>0.8571428571428571</v>
      </c>
      <c r="AA333">
        <v>441</v>
      </c>
      <c r="AB333" s="91">
        <v>10593</v>
      </c>
      <c r="AC333" s="91">
        <v>160</v>
      </c>
    </row>
    <row r="334" spans="1:29">
      <c r="A334" s="119" t="s">
        <v>386</v>
      </c>
      <c r="B334" s="106" t="s">
        <v>385</v>
      </c>
      <c r="C334" s="106" t="s">
        <v>384</v>
      </c>
      <c r="D334" s="106">
        <v>78</v>
      </c>
      <c r="E334" s="120">
        <v>54452</v>
      </c>
      <c r="F334" s="106" t="s">
        <v>383</v>
      </c>
      <c r="G334" s="121">
        <f t="shared" ca="1" si="10"/>
        <v>28239</v>
      </c>
      <c r="H334" s="121">
        <f t="shared" ca="1" si="11"/>
        <v>46028</v>
      </c>
      <c r="I334" s="106">
        <v>6</v>
      </c>
      <c r="J334" s="106">
        <f>Formátování!$I334/7</f>
        <v>0.8571428571428571</v>
      </c>
      <c r="AA334">
        <v>387</v>
      </c>
      <c r="AB334" s="91">
        <v>17946</v>
      </c>
      <c r="AC334" s="91">
        <v>157</v>
      </c>
    </row>
    <row r="335" spans="1:29">
      <c r="A335" s="115" t="s">
        <v>382</v>
      </c>
      <c r="B335" s="116" t="s">
        <v>381</v>
      </c>
      <c r="C335" s="116" t="s">
        <v>380</v>
      </c>
      <c r="D335" s="116">
        <v>49</v>
      </c>
      <c r="E335" s="117">
        <v>26242</v>
      </c>
      <c r="F335" s="116" t="s">
        <v>379</v>
      </c>
      <c r="G335" s="118">
        <f t="shared" ca="1" si="10"/>
        <v>30334</v>
      </c>
      <c r="H335" s="118">
        <f t="shared" ca="1" si="11"/>
        <v>46033</v>
      </c>
      <c r="I335" s="116">
        <v>3</v>
      </c>
      <c r="J335" s="106">
        <f>Formátování!$I335/7</f>
        <v>0.42857142857142855</v>
      </c>
      <c r="AA335">
        <v>429</v>
      </c>
      <c r="AB335" s="91">
        <v>15851</v>
      </c>
      <c r="AC335" s="91">
        <v>152</v>
      </c>
    </row>
    <row r="336" spans="1:29">
      <c r="A336" s="119" t="s">
        <v>258</v>
      </c>
      <c r="B336" s="106" t="s">
        <v>378</v>
      </c>
      <c r="C336" s="106" t="s">
        <v>377</v>
      </c>
      <c r="D336" s="106">
        <v>54</v>
      </c>
      <c r="E336" s="120">
        <v>50601</v>
      </c>
      <c r="F336" s="106" t="s">
        <v>376</v>
      </c>
      <c r="G336" s="121">
        <f t="shared" ca="1" si="10"/>
        <v>29567</v>
      </c>
      <c r="H336" s="121">
        <f t="shared" ca="1" si="11"/>
        <v>46033</v>
      </c>
      <c r="I336" s="106">
        <v>8</v>
      </c>
      <c r="J336" s="106">
        <f>Formátování!$I336/7</f>
        <v>1.1428571428571428</v>
      </c>
      <c r="AA336">
        <v>337</v>
      </c>
      <c r="AB336" s="91">
        <v>16618</v>
      </c>
      <c r="AC336" s="91">
        <v>152</v>
      </c>
    </row>
    <row r="337" spans="1:29">
      <c r="A337" s="115" t="s">
        <v>375</v>
      </c>
      <c r="B337" s="116" t="s">
        <v>374</v>
      </c>
      <c r="C337" s="116" t="s">
        <v>373</v>
      </c>
      <c r="D337" s="116">
        <v>103</v>
      </c>
      <c r="E337" s="117">
        <v>46348</v>
      </c>
      <c r="F337" s="116" t="s">
        <v>372</v>
      </c>
      <c r="G337" s="118">
        <f t="shared" ca="1" si="10"/>
        <v>30988</v>
      </c>
      <c r="H337" s="118">
        <f t="shared" ca="1" si="11"/>
        <v>46037</v>
      </c>
      <c r="I337" s="116">
        <v>4</v>
      </c>
      <c r="J337" s="106">
        <f>Formátování!$I337/7</f>
        <v>0.5714285714285714</v>
      </c>
      <c r="AA337">
        <v>146</v>
      </c>
      <c r="AB337" s="91">
        <v>15197</v>
      </c>
      <c r="AC337" s="91">
        <v>148</v>
      </c>
    </row>
    <row r="338" spans="1:29">
      <c r="A338" s="119" t="s">
        <v>177</v>
      </c>
      <c r="B338" s="106" t="s">
        <v>371</v>
      </c>
      <c r="C338" s="106" t="s">
        <v>370</v>
      </c>
      <c r="D338" s="106">
        <v>66</v>
      </c>
      <c r="E338" s="120">
        <v>67923</v>
      </c>
      <c r="F338" s="106" t="s">
        <v>369</v>
      </c>
      <c r="G338" s="121">
        <f t="shared" ca="1" si="10"/>
        <v>35467</v>
      </c>
      <c r="H338" s="121">
        <f t="shared" ca="1" si="11"/>
        <v>46038</v>
      </c>
      <c r="I338" s="106">
        <v>12</v>
      </c>
      <c r="J338" s="106">
        <f>Formátování!$I338/7</f>
        <v>1.7142857142857142</v>
      </c>
      <c r="AA338">
        <v>292</v>
      </c>
      <c r="AB338" s="91">
        <v>10718</v>
      </c>
      <c r="AC338" s="91">
        <v>147</v>
      </c>
    </row>
    <row r="339" spans="1:29">
      <c r="A339" s="115" t="s">
        <v>368</v>
      </c>
      <c r="B339" s="116" t="s">
        <v>367</v>
      </c>
      <c r="C339" s="116" t="s">
        <v>366</v>
      </c>
      <c r="D339" s="116">
        <v>50</v>
      </c>
      <c r="E339" s="117">
        <v>54351</v>
      </c>
      <c r="F339" s="116" t="s">
        <v>365</v>
      </c>
      <c r="G339" s="118">
        <f t="shared" ca="1" si="10"/>
        <v>30571</v>
      </c>
      <c r="H339" s="118">
        <f t="shared" ca="1" si="11"/>
        <v>46039</v>
      </c>
      <c r="I339" s="116">
        <v>5</v>
      </c>
      <c r="J339" s="106">
        <f>Formátování!$I339/7</f>
        <v>0.7142857142857143</v>
      </c>
      <c r="AA339">
        <v>346</v>
      </c>
      <c r="AB339" s="91">
        <v>15614</v>
      </c>
      <c r="AC339" s="91">
        <v>146</v>
      </c>
    </row>
    <row r="340" spans="1:29">
      <c r="A340" s="119" t="s">
        <v>185</v>
      </c>
      <c r="B340" s="106" t="s">
        <v>364</v>
      </c>
      <c r="C340" s="106" t="s">
        <v>363</v>
      </c>
      <c r="D340" s="106">
        <v>13</v>
      </c>
      <c r="E340" s="120">
        <v>79399</v>
      </c>
      <c r="F340" s="106" t="s">
        <v>362</v>
      </c>
      <c r="G340" s="121">
        <f t="shared" ca="1" si="10"/>
        <v>33034</v>
      </c>
      <c r="H340" s="121">
        <f t="shared" ca="1" si="11"/>
        <v>46040</v>
      </c>
      <c r="I340" s="106">
        <v>8</v>
      </c>
      <c r="J340" s="106">
        <f>Formátování!$I340/7</f>
        <v>1.1428571428571428</v>
      </c>
      <c r="AA340">
        <v>329</v>
      </c>
      <c r="AB340" s="91">
        <v>13151</v>
      </c>
      <c r="AC340" s="91">
        <v>145</v>
      </c>
    </row>
    <row r="341" spans="1:29">
      <c r="A341" s="115" t="s">
        <v>361</v>
      </c>
      <c r="B341" s="116" t="s">
        <v>360</v>
      </c>
      <c r="C341" s="116" t="s">
        <v>359</v>
      </c>
      <c r="D341" s="116">
        <v>36</v>
      </c>
      <c r="E341" s="117">
        <v>79861</v>
      </c>
      <c r="F341" s="116" t="s">
        <v>358</v>
      </c>
      <c r="G341" s="118">
        <f t="shared" ca="1" si="10"/>
        <v>37523</v>
      </c>
      <c r="H341" s="118">
        <f t="shared" ca="1" si="11"/>
        <v>46043</v>
      </c>
      <c r="I341" s="116">
        <v>11</v>
      </c>
      <c r="J341" s="106">
        <f>Formátování!$I341/7</f>
        <v>1.5714285714285714</v>
      </c>
      <c r="AA341">
        <v>318</v>
      </c>
      <c r="AB341" s="91">
        <v>8662</v>
      </c>
      <c r="AC341" s="91">
        <v>142</v>
      </c>
    </row>
    <row r="342" spans="1:29">
      <c r="A342" s="119" t="s">
        <v>357</v>
      </c>
      <c r="B342" s="106" t="s">
        <v>356</v>
      </c>
      <c r="C342" s="106" t="s">
        <v>355</v>
      </c>
      <c r="D342" s="106">
        <v>37</v>
      </c>
      <c r="E342" s="120">
        <v>39470</v>
      </c>
      <c r="F342" s="106" t="s">
        <v>354</v>
      </c>
      <c r="G342" s="121">
        <f t="shared" ca="1" si="10"/>
        <v>27914</v>
      </c>
      <c r="H342" s="121">
        <f t="shared" ca="1" si="11"/>
        <v>46053</v>
      </c>
      <c r="I342" s="106">
        <v>1</v>
      </c>
      <c r="J342" s="106">
        <f>Formátování!$I342/7</f>
        <v>0.14285714285714285</v>
      </c>
      <c r="AA342">
        <v>485</v>
      </c>
      <c r="AB342" s="91">
        <v>18271</v>
      </c>
      <c r="AC342" s="91">
        <v>132</v>
      </c>
    </row>
    <row r="343" spans="1:29">
      <c r="A343" s="115" t="s">
        <v>353</v>
      </c>
      <c r="B343" s="116" t="s">
        <v>352</v>
      </c>
      <c r="C343" s="116" t="s">
        <v>351</v>
      </c>
      <c r="D343" s="116">
        <v>7</v>
      </c>
      <c r="E343" s="117">
        <v>66401</v>
      </c>
      <c r="F343" s="116" t="s">
        <v>350</v>
      </c>
      <c r="G343" s="118">
        <f t="shared" ca="1" si="10"/>
        <v>29015</v>
      </c>
      <c r="H343" s="118">
        <f t="shared" ca="1" si="11"/>
        <v>46053</v>
      </c>
      <c r="I343" s="116">
        <v>8</v>
      </c>
      <c r="J343" s="106">
        <f>Formátování!$I343/7</f>
        <v>1.1428571428571428</v>
      </c>
      <c r="AA343">
        <v>432</v>
      </c>
      <c r="AB343" s="91">
        <v>17170</v>
      </c>
      <c r="AC343" s="91">
        <v>132</v>
      </c>
    </row>
    <row r="344" spans="1:29">
      <c r="A344" s="119" t="s">
        <v>349</v>
      </c>
      <c r="B344" s="106" t="s">
        <v>348</v>
      </c>
      <c r="C344" s="106" t="s">
        <v>347</v>
      </c>
      <c r="D344" s="106">
        <v>89</v>
      </c>
      <c r="E344" s="120">
        <v>78501</v>
      </c>
      <c r="F344" s="106" t="s">
        <v>346</v>
      </c>
      <c r="G344" s="121">
        <f t="shared" ca="1" si="10"/>
        <v>29517</v>
      </c>
      <c r="H344" s="121">
        <f t="shared" ca="1" si="11"/>
        <v>46056</v>
      </c>
      <c r="I344" s="106">
        <v>12</v>
      </c>
      <c r="J344" s="106">
        <f>Formátování!$I344/7</f>
        <v>1.7142857142857142</v>
      </c>
      <c r="AA344">
        <v>343</v>
      </c>
      <c r="AB344" s="91">
        <v>16668</v>
      </c>
      <c r="AC344" s="91">
        <v>129</v>
      </c>
    </row>
    <row r="345" spans="1:29">
      <c r="A345" s="115" t="s">
        <v>345</v>
      </c>
      <c r="B345" s="116" t="s">
        <v>344</v>
      </c>
      <c r="C345" s="116" t="s">
        <v>343</v>
      </c>
      <c r="D345" s="116">
        <v>97</v>
      </c>
      <c r="E345" s="117">
        <v>38501</v>
      </c>
      <c r="F345" s="116" t="s">
        <v>342</v>
      </c>
      <c r="G345" s="118">
        <f t="shared" ca="1" si="10"/>
        <v>38422</v>
      </c>
      <c r="H345" s="118">
        <f t="shared" ca="1" si="11"/>
        <v>46061</v>
      </c>
      <c r="I345" s="116">
        <v>1</v>
      </c>
      <c r="J345" s="106">
        <f>Formátování!$I345/7</f>
        <v>0.14285714285714285</v>
      </c>
      <c r="AA345">
        <v>180</v>
      </c>
      <c r="AB345" s="91">
        <v>7763</v>
      </c>
      <c r="AC345" s="91">
        <v>124</v>
      </c>
    </row>
    <row r="346" spans="1:29">
      <c r="A346" s="119" t="s">
        <v>341</v>
      </c>
      <c r="B346" s="106" t="s">
        <v>340</v>
      </c>
      <c r="C346" s="106" t="s">
        <v>339</v>
      </c>
      <c r="D346" s="106">
        <v>1</v>
      </c>
      <c r="E346" s="120">
        <v>35601</v>
      </c>
      <c r="F346" s="106" t="s">
        <v>338</v>
      </c>
      <c r="G346" s="121">
        <f t="shared" ca="1" si="10"/>
        <v>46185</v>
      </c>
      <c r="H346" s="121">
        <f t="shared" ca="1" si="11"/>
        <v>46063</v>
      </c>
      <c r="I346" s="106">
        <v>5</v>
      </c>
      <c r="J346" s="106">
        <f>Formátování!$I346/7</f>
        <v>0.7142857142857143</v>
      </c>
      <c r="AC346" s="91">
        <v>122</v>
      </c>
    </row>
  </sheetData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3AC7C-F28E-4650-A656-6563ACD57348}">
  <dimension ref="A1:O46"/>
  <sheetViews>
    <sheetView topLeftCell="D1" zoomScale="175" zoomScaleNormal="175" workbookViewId="0">
      <selection activeCell="J18" sqref="J18"/>
    </sheetView>
  </sheetViews>
  <sheetFormatPr defaultRowHeight="15"/>
  <cols>
    <col min="1" max="3" width="15" customWidth="1"/>
    <col min="4" max="4" width="6.5703125" customWidth="1"/>
    <col min="5" max="5" width="23.28515625" bestFit="1" customWidth="1"/>
    <col min="6" max="6" width="21" customWidth="1"/>
    <col min="7" max="7" width="15" customWidth="1"/>
    <col min="8" max="8" width="6.5703125" customWidth="1"/>
    <col min="10" max="10" width="21.42578125" bestFit="1" customWidth="1"/>
    <col min="11" max="11" width="17.7109375" bestFit="1" customWidth="1"/>
    <col min="15" max="15" width="10.140625" bestFit="1" customWidth="1"/>
  </cols>
  <sheetData>
    <row r="1" spans="1:15">
      <c r="A1" s="95" t="s">
        <v>199</v>
      </c>
      <c r="B1" s="95" t="s">
        <v>264</v>
      </c>
      <c r="C1" s="95" t="s">
        <v>1493</v>
      </c>
      <c r="E1" s="95" t="s">
        <v>1492</v>
      </c>
      <c r="F1" s="95" t="s">
        <v>1491</v>
      </c>
      <c r="G1" s="95" t="s">
        <v>1490</v>
      </c>
      <c r="I1" s="96" t="s">
        <v>1489</v>
      </c>
      <c r="J1" s="95"/>
      <c r="K1" s="95"/>
    </row>
    <row r="2" spans="1:15">
      <c r="A2" t="s">
        <v>409</v>
      </c>
      <c r="B2" t="s">
        <v>408</v>
      </c>
      <c r="C2">
        <v>88</v>
      </c>
      <c r="E2" s="12">
        <f ca="1">TODAY()-20</f>
        <v>46165</v>
      </c>
      <c r="F2" s="92">
        <v>44786</v>
      </c>
      <c r="G2" s="26" t="s">
        <v>1488</v>
      </c>
      <c r="I2" t="s">
        <v>1487</v>
      </c>
      <c r="J2" t="s">
        <v>1486</v>
      </c>
      <c r="K2" t="s">
        <v>1485</v>
      </c>
      <c r="O2" s="91"/>
    </row>
    <row r="3" spans="1:15">
      <c r="A3" t="s">
        <v>328</v>
      </c>
      <c r="B3" t="s">
        <v>327</v>
      </c>
      <c r="C3">
        <v>66</v>
      </c>
      <c r="E3" s="12">
        <f t="shared" ref="E3:E46" ca="1" si="0">E2+1</f>
        <v>46166</v>
      </c>
      <c r="F3" s="92">
        <v>44630</v>
      </c>
      <c r="G3" s="26" t="s">
        <v>55</v>
      </c>
      <c r="H3" s="12"/>
      <c r="I3" t="s">
        <v>749</v>
      </c>
      <c r="J3">
        <v>89</v>
      </c>
      <c r="K3">
        <v>93</v>
      </c>
    </row>
    <row r="4" spans="1:15">
      <c r="A4" t="s">
        <v>326</v>
      </c>
      <c r="B4" t="s">
        <v>325</v>
      </c>
      <c r="C4">
        <v>91</v>
      </c>
      <c r="E4" s="12">
        <f t="shared" ca="1" si="0"/>
        <v>46167</v>
      </c>
      <c r="F4" s="92">
        <v>44813</v>
      </c>
      <c r="G4" s="26">
        <v>158</v>
      </c>
      <c r="I4" t="s">
        <v>174</v>
      </c>
      <c r="J4">
        <v>91</v>
      </c>
      <c r="K4">
        <v>90</v>
      </c>
    </row>
    <row r="5" spans="1:15">
      <c r="A5" t="s">
        <v>324</v>
      </c>
      <c r="B5" t="s">
        <v>323</v>
      </c>
      <c r="C5">
        <v>82</v>
      </c>
      <c r="E5" s="12">
        <f t="shared" ca="1" si="0"/>
        <v>46168</v>
      </c>
      <c r="F5" s="92">
        <v>44742</v>
      </c>
      <c r="G5" s="129" t="s">
        <v>1484</v>
      </c>
      <c r="I5" t="s">
        <v>178</v>
      </c>
      <c r="J5">
        <v>75</v>
      </c>
      <c r="K5">
        <v>81</v>
      </c>
    </row>
    <row r="6" spans="1:15">
      <c r="A6" t="s">
        <v>322</v>
      </c>
      <c r="B6" t="s">
        <v>321</v>
      </c>
      <c r="C6">
        <v>75</v>
      </c>
      <c r="E6" s="12">
        <f t="shared" ca="1" si="0"/>
        <v>46169</v>
      </c>
      <c r="F6" s="92">
        <v>44686</v>
      </c>
      <c r="G6" s="26" t="s">
        <v>1483</v>
      </c>
      <c r="H6" s="52"/>
      <c r="I6" t="s">
        <v>1032</v>
      </c>
      <c r="J6">
        <v>65</v>
      </c>
      <c r="K6">
        <v>73</v>
      </c>
    </row>
    <row r="7" spans="1:15">
      <c r="A7" t="s">
        <v>320</v>
      </c>
      <c r="B7" t="s">
        <v>319</v>
      </c>
      <c r="C7">
        <v>94</v>
      </c>
      <c r="E7" s="12">
        <f t="shared" ca="1" si="0"/>
        <v>46170</v>
      </c>
      <c r="F7" s="92">
        <v>44772</v>
      </c>
      <c r="G7" s="94">
        <v>22</v>
      </c>
      <c r="I7" t="s">
        <v>184</v>
      </c>
      <c r="J7">
        <v>90</v>
      </c>
      <c r="K7">
        <v>81</v>
      </c>
    </row>
    <row r="8" spans="1:15">
      <c r="A8" t="s">
        <v>318</v>
      </c>
      <c r="B8" t="s">
        <v>317</v>
      </c>
      <c r="C8">
        <v>79</v>
      </c>
      <c r="E8" s="12">
        <f t="shared" ca="1" si="0"/>
        <v>46171</v>
      </c>
      <c r="F8" s="92">
        <v>44849</v>
      </c>
      <c r="G8" s="26">
        <v>1254</v>
      </c>
      <c r="I8" t="s">
        <v>368</v>
      </c>
      <c r="J8">
        <v>93</v>
      </c>
      <c r="K8">
        <v>100</v>
      </c>
    </row>
    <row r="9" spans="1:15">
      <c r="A9" t="s">
        <v>316</v>
      </c>
      <c r="B9" t="s">
        <v>315</v>
      </c>
      <c r="C9">
        <v>92</v>
      </c>
      <c r="E9" s="12">
        <f t="shared" ca="1" si="0"/>
        <v>46172</v>
      </c>
      <c r="F9" s="92">
        <v>44674</v>
      </c>
      <c r="G9" s="26" t="s">
        <v>1498</v>
      </c>
      <c r="H9" s="93"/>
      <c r="I9" t="s">
        <v>177</v>
      </c>
      <c r="J9">
        <v>89</v>
      </c>
      <c r="K9">
        <v>89</v>
      </c>
    </row>
    <row r="10" spans="1:15">
      <c r="A10" t="s">
        <v>314</v>
      </c>
      <c r="B10" t="s">
        <v>313</v>
      </c>
      <c r="C10">
        <v>66</v>
      </c>
      <c r="E10" s="12">
        <f t="shared" ca="1" si="0"/>
        <v>46173</v>
      </c>
      <c r="F10" s="92">
        <v>44728</v>
      </c>
      <c r="G10" t="b">
        <f>ISTEXT(G2)</f>
        <v>1</v>
      </c>
      <c r="H10" s="12"/>
      <c r="I10" t="s">
        <v>145</v>
      </c>
      <c r="J10">
        <v>99</v>
      </c>
      <c r="K10">
        <v>98</v>
      </c>
    </row>
    <row r="11" spans="1:15">
      <c r="A11" t="s">
        <v>312</v>
      </c>
      <c r="B11" t="s">
        <v>311</v>
      </c>
      <c r="C11">
        <v>65</v>
      </c>
      <c r="E11" s="12">
        <f t="shared" ca="1" si="0"/>
        <v>46174</v>
      </c>
      <c r="F11" s="92">
        <v>44781</v>
      </c>
      <c r="I11" t="s">
        <v>1155</v>
      </c>
      <c r="J11">
        <v>54</v>
      </c>
      <c r="K11">
        <v>69</v>
      </c>
    </row>
    <row r="12" spans="1:15">
      <c r="A12" t="s">
        <v>310</v>
      </c>
      <c r="B12" t="s">
        <v>309</v>
      </c>
      <c r="C12">
        <v>84</v>
      </c>
      <c r="E12" s="12">
        <f t="shared" ca="1" si="0"/>
        <v>46175</v>
      </c>
      <c r="F12" s="92">
        <v>44671</v>
      </c>
      <c r="I12" t="s">
        <v>169</v>
      </c>
      <c r="J12">
        <v>60</v>
      </c>
      <c r="K12">
        <v>75</v>
      </c>
    </row>
    <row r="13" spans="1:15">
      <c r="A13" t="s">
        <v>308</v>
      </c>
      <c r="B13" t="s">
        <v>307</v>
      </c>
      <c r="C13">
        <v>75</v>
      </c>
      <c r="E13" s="12">
        <f t="shared" ca="1" si="0"/>
        <v>46176</v>
      </c>
      <c r="F13" s="92">
        <v>44799</v>
      </c>
      <c r="I13" t="s">
        <v>175</v>
      </c>
      <c r="J13">
        <v>89</v>
      </c>
      <c r="K13">
        <v>88</v>
      </c>
    </row>
    <row r="14" spans="1:15">
      <c r="A14" t="s">
        <v>405</v>
      </c>
      <c r="B14" t="s">
        <v>404</v>
      </c>
      <c r="C14">
        <v>91</v>
      </c>
      <c r="E14" s="12">
        <f t="shared" ca="1" si="0"/>
        <v>46177</v>
      </c>
      <c r="F14" s="92">
        <v>44611</v>
      </c>
    </row>
    <row r="15" spans="1:15">
      <c r="A15" t="s">
        <v>1249</v>
      </c>
      <c r="B15" t="s">
        <v>1248</v>
      </c>
      <c r="C15">
        <v>98</v>
      </c>
      <c r="E15" s="12">
        <f t="shared" ca="1" si="0"/>
        <v>46178</v>
      </c>
      <c r="F15" s="92">
        <v>44850</v>
      </c>
      <c r="G15">
        <f ca="1">WEEKDAY(E2,2)</f>
        <v>6</v>
      </c>
    </row>
    <row r="16" spans="1:15">
      <c r="A16" t="s">
        <v>416</v>
      </c>
      <c r="B16" t="s">
        <v>415</v>
      </c>
      <c r="C16">
        <v>80</v>
      </c>
      <c r="E16" s="12">
        <f t="shared" ca="1" si="0"/>
        <v>46179</v>
      </c>
      <c r="F16" s="92">
        <v>44800</v>
      </c>
    </row>
    <row r="17" spans="1:7">
      <c r="A17" t="s">
        <v>1228</v>
      </c>
      <c r="B17" t="s">
        <v>1227</v>
      </c>
      <c r="C17">
        <v>67</v>
      </c>
      <c r="E17" s="12">
        <f t="shared" ca="1" si="0"/>
        <v>46180</v>
      </c>
      <c r="F17" s="92">
        <v>44804</v>
      </c>
      <c r="G17">
        <f>MONTH(F2)</f>
        <v>8</v>
      </c>
    </row>
    <row r="18" spans="1:7">
      <c r="A18" t="s">
        <v>486</v>
      </c>
      <c r="B18" t="s">
        <v>485</v>
      </c>
      <c r="C18">
        <v>85</v>
      </c>
      <c r="E18" s="12">
        <f t="shared" ca="1" si="0"/>
        <v>46181</v>
      </c>
      <c r="F18" s="92">
        <v>44836</v>
      </c>
    </row>
    <row r="19" spans="1:7">
      <c r="A19" t="s">
        <v>1374</v>
      </c>
      <c r="B19" t="s">
        <v>1373</v>
      </c>
      <c r="C19">
        <v>66</v>
      </c>
      <c r="E19" s="12">
        <f t="shared" ca="1" si="0"/>
        <v>46182</v>
      </c>
      <c r="F19" s="92">
        <v>44621</v>
      </c>
    </row>
    <row r="20" spans="1:7">
      <c r="A20" t="s">
        <v>933</v>
      </c>
      <c r="B20" t="s">
        <v>932</v>
      </c>
      <c r="C20">
        <v>86</v>
      </c>
      <c r="E20" s="12">
        <f t="shared" ca="1" si="0"/>
        <v>46183</v>
      </c>
      <c r="F20" s="92">
        <v>44786</v>
      </c>
    </row>
    <row r="21" spans="1:7">
      <c r="E21" s="12">
        <f t="shared" ca="1" si="0"/>
        <v>46184</v>
      </c>
      <c r="F21" s="92">
        <v>44745</v>
      </c>
    </row>
    <row r="22" spans="1:7">
      <c r="E22" s="12">
        <f t="shared" ca="1" si="0"/>
        <v>46185</v>
      </c>
      <c r="F22" s="92">
        <v>44825</v>
      </c>
    </row>
    <row r="23" spans="1:7">
      <c r="E23" s="12">
        <f t="shared" ca="1" si="0"/>
        <v>46186</v>
      </c>
      <c r="F23" s="92">
        <v>44769</v>
      </c>
    </row>
    <row r="24" spans="1:7">
      <c r="E24" s="12">
        <f t="shared" ca="1" si="0"/>
        <v>46187</v>
      </c>
      <c r="F24" s="92">
        <v>44689</v>
      </c>
    </row>
    <row r="25" spans="1:7">
      <c r="E25" s="12">
        <f t="shared" ca="1" si="0"/>
        <v>46188</v>
      </c>
      <c r="F25" s="92">
        <v>44692</v>
      </c>
    </row>
    <row r="26" spans="1:7">
      <c r="E26" s="12">
        <f t="shared" ca="1" si="0"/>
        <v>46189</v>
      </c>
      <c r="F26" s="92">
        <v>44676</v>
      </c>
    </row>
    <row r="27" spans="1:7">
      <c r="E27" s="12">
        <f t="shared" ca="1" si="0"/>
        <v>46190</v>
      </c>
      <c r="F27" s="92">
        <v>44657</v>
      </c>
    </row>
    <row r="28" spans="1:7">
      <c r="E28" s="12">
        <f t="shared" ca="1" si="0"/>
        <v>46191</v>
      </c>
      <c r="F28" s="92">
        <v>44782</v>
      </c>
    </row>
    <row r="29" spans="1:7">
      <c r="E29" s="12">
        <f t="shared" ca="1" si="0"/>
        <v>46192</v>
      </c>
      <c r="F29" s="92">
        <v>44733</v>
      </c>
    </row>
    <row r="30" spans="1:7">
      <c r="E30" s="12">
        <f t="shared" ca="1" si="0"/>
        <v>46193</v>
      </c>
      <c r="F30" s="92">
        <v>44600</v>
      </c>
    </row>
    <row r="31" spans="1:7">
      <c r="E31" s="12">
        <f t="shared" ca="1" si="0"/>
        <v>46194</v>
      </c>
      <c r="F31" s="92">
        <v>44748</v>
      </c>
    </row>
    <row r="32" spans="1:7">
      <c r="E32" s="12">
        <f t="shared" ca="1" si="0"/>
        <v>46195</v>
      </c>
      <c r="F32" s="92">
        <v>44677</v>
      </c>
    </row>
    <row r="33" spans="5:6">
      <c r="E33" s="12">
        <f t="shared" ca="1" si="0"/>
        <v>46196</v>
      </c>
      <c r="F33" s="92">
        <v>44755</v>
      </c>
    </row>
    <row r="34" spans="5:6">
      <c r="E34" s="12">
        <f t="shared" ca="1" si="0"/>
        <v>46197</v>
      </c>
      <c r="F34" s="92">
        <v>44800</v>
      </c>
    </row>
    <row r="35" spans="5:6">
      <c r="E35" s="12">
        <f t="shared" ca="1" si="0"/>
        <v>46198</v>
      </c>
      <c r="F35" s="92">
        <v>44768</v>
      </c>
    </row>
    <row r="36" spans="5:6">
      <c r="E36" s="12">
        <f t="shared" ca="1" si="0"/>
        <v>46199</v>
      </c>
      <c r="F36" s="92">
        <v>44830</v>
      </c>
    </row>
    <row r="37" spans="5:6">
      <c r="E37" s="12">
        <f t="shared" ca="1" si="0"/>
        <v>46200</v>
      </c>
      <c r="F37" s="92">
        <v>44793</v>
      </c>
    </row>
    <row r="38" spans="5:6">
      <c r="E38" s="12">
        <f t="shared" ca="1" si="0"/>
        <v>46201</v>
      </c>
      <c r="F38" s="92">
        <v>44823</v>
      </c>
    </row>
    <row r="39" spans="5:6">
      <c r="E39" s="12">
        <f t="shared" ca="1" si="0"/>
        <v>46202</v>
      </c>
      <c r="F39" s="92">
        <v>44777</v>
      </c>
    </row>
    <row r="40" spans="5:6">
      <c r="E40" s="12">
        <f t="shared" ca="1" si="0"/>
        <v>46203</v>
      </c>
      <c r="F40" s="92">
        <v>44637</v>
      </c>
    </row>
    <row r="41" spans="5:6">
      <c r="E41" s="12">
        <f t="shared" ca="1" si="0"/>
        <v>46204</v>
      </c>
      <c r="F41" s="92">
        <v>44646</v>
      </c>
    </row>
    <row r="42" spans="5:6">
      <c r="E42" s="12">
        <f t="shared" ca="1" si="0"/>
        <v>46205</v>
      </c>
      <c r="F42" s="92">
        <v>44765</v>
      </c>
    </row>
    <row r="43" spans="5:6">
      <c r="E43" s="12">
        <f t="shared" ca="1" si="0"/>
        <v>46206</v>
      </c>
      <c r="F43" s="92">
        <v>44852</v>
      </c>
    </row>
    <row r="44" spans="5:6">
      <c r="E44" s="12">
        <f t="shared" ca="1" si="0"/>
        <v>46207</v>
      </c>
      <c r="F44" s="92">
        <v>44846</v>
      </c>
    </row>
    <row r="45" spans="5:6">
      <c r="E45" s="12">
        <f t="shared" ca="1" si="0"/>
        <v>46208</v>
      </c>
      <c r="F45" s="92">
        <v>44693</v>
      </c>
    </row>
    <row r="46" spans="5:6">
      <c r="E46" s="12">
        <f t="shared" ca="1" si="0"/>
        <v>46209</v>
      </c>
      <c r="F46" s="92">
        <v>44747</v>
      </c>
    </row>
  </sheetData>
  <conditionalFormatting sqref="H2:H11">
    <cfRule type="expression" dxfId="10" priority="11" stopIfTrue="1">
      <formula>HASDATE(H2)</formula>
    </cfRule>
  </conditionalFormatting>
  <conditionalFormatting sqref="C2:C20">
    <cfRule type="cellIs" dxfId="9" priority="8" operator="greaterThan">
      <formula>100</formula>
    </cfRule>
    <cfRule type="top10" dxfId="8" priority="9" bottom="1" rank="1"/>
    <cfRule type="top10" dxfId="7" priority="10" rank="1"/>
  </conditionalFormatting>
  <conditionalFormatting sqref="E2:E46">
    <cfRule type="expression" dxfId="6" priority="6">
      <formula>WEEKDAY(E2,2)&gt;5</formula>
    </cfRule>
    <cfRule type="expression" dxfId="5" priority="7">
      <formula>E2=TODAY()</formula>
    </cfRule>
  </conditionalFormatting>
  <conditionalFormatting sqref="F2:F46">
    <cfRule type="expression" dxfId="4" priority="3">
      <formula>MONTH(F2)=8</formula>
    </cfRule>
    <cfRule type="expression" dxfId="3" priority="4">
      <formula>MONTH(F2)=7</formula>
    </cfRule>
    <cfRule type="expression" dxfId="2" priority="5">
      <formula>OR(MONTH(F2)=7,MONTH(F2)=8)</formula>
    </cfRule>
  </conditionalFormatting>
  <conditionalFormatting sqref="G2:G9">
    <cfRule type="expression" dxfId="1" priority="2">
      <formula>ISTEXT(G2)</formula>
    </cfRule>
  </conditionalFormatting>
  <conditionalFormatting sqref="I3:K13">
    <cfRule type="expression" dxfId="0" priority="1">
      <formula>($K3-$J3)&gt;0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7C7F3-A841-456D-BA57-1CB212160BF1}">
  <dimension ref="A3:C58"/>
  <sheetViews>
    <sheetView tabSelected="1" topLeftCell="A13" zoomScale="130" zoomScaleNormal="130" workbookViewId="0">
      <selection activeCell="B21" sqref="B21"/>
    </sheetView>
  </sheetViews>
  <sheetFormatPr defaultRowHeight="15"/>
  <cols>
    <col min="1" max="1" width="14.42578125" bestFit="1" customWidth="1"/>
    <col min="2" max="2" width="10.85546875" bestFit="1" customWidth="1"/>
    <col min="3" max="3" width="11.5703125" bestFit="1" customWidth="1"/>
    <col min="4" max="4" width="8" bestFit="1" customWidth="1"/>
    <col min="5" max="6" width="9.42578125" bestFit="1" customWidth="1"/>
    <col min="7" max="7" width="10" bestFit="1" customWidth="1"/>
    <col min="8" max="8" width="14.42578125" bestFit="1" customWidth="1"/>
    <col min="9" max="12" width="17.5703125" bestFit="1" customWidth="1"/>
    <col min="13" max="13" width="12.85546875" bestFit="1" customWidth="1"/>
    <col min="14" max="14" width="19" bestFit="1" customWidth="1"/>
  </cols>
  <sheetData>
    <row r="3" spans="1:3">
      <c r="A3" s="131" t="s">
        <v>1956</v>
      </c>
      <c r="B3" t="s">
        <v>1957</v>
      </c>
      <c r="C3" t="s">
        <v>1958</v>
      </c>
    </row>
    <row r="4" spans="1:3">
      <c r="A4" s="4" t="s">
        <v>1510</v>
      </c>
      <c r="B4" s="91">
        <v>31679936</v>
      </c>
      <c r="C4" s="91">
        <v>98</v>
      </c>
    </row>
    <row r="5" spans="1:3">
      <c r="A5" s="4" t="s">
        <v>1504</v>
      </c>
      <c r="B5" s="91">
        <v>14655690</v>
      </c>
      <c r="C5" s="91">
        <v>43</v>
      </c>
    </row>
    <row r="6" spans="1:3">
      <c r="A6" s="4" t="s">
        <v>1523</v>
      </c>
      <c r="B6" s="91">
        <v>8837705</v>
      </c>
      <c r="C6" s="91">
        <v>26</v>
      </c>
    </row>
    <row r="7" spans="1:3">
      <c r="A7" s="4" t="s">
        <v>1532</v>
      </c>
      <c r="B7" s="91">
        <v>28093500</v>
      </c>
      <c r="C7" s="91">
        <v>77</v>
      </c>
    </row>
    <row r="8" spans="1:3">
      <c r="A8" s="4" t="s">
        <v>1500</v>
      </c>
      <c r="B8" s="91">
        <v>25823803</v>
      </c>
      <c r="C8" s="91">
        <v>72</v>
      </c>
    </row>
    <row r="9" spans="1:3">
      <c r="A9" s="4" t="s">
        <v>1545</v>
      </c>
      <c r="B9" s="91">
        <v>31125908</v>
      </c>
      <c r="C9" s="91">
        <v>84</v>
      </c>
    </row>
    <row r="10" spans="1:3">
      <c r="A10" s="4" t="s">
        <v>1952</v>
      </c>
      <c r="B10" s="91">
        <v>140216542</v>
      </c>
      <c r="C10" s="91">
        <v>400</v>
      </c>
    </row>
    <row r="14" spans="1:3">
      <c r="A14" s="131" t="s">
        <v>1945</v>
      </c>
      <c r="B14" t="s">
        <v>1959</v>
      </c>
    </row>
    <row r="16" spans="1:3">
      <c r="A16" s="131" t="s">
        <v>1953</v>
      </c>
      <c r="B16" t="s">
        <v>1954</v>
      </c>
      <c r="C16" t="s">
        <v>1955</v>
      </c>
    </row>
    <row r="17" spans="1:3">
      <c r="A17" s="4" t="s">
        <v>1510</v>
      </c>
      <c r="B17" s="91">
        <v>31679936</v>
      </c>
      <c r="C17" s="133">
        <v>0.22593579579219691</v>
      </c>
    </row>
    <row r="18" spans="1:3">
      <c r="A18" s="132" t="s">
        <v>1539</v>
      </c>
      <c r="B18" s="91">
        <v>4172177</v>
      </c>
      <c r="C18" s="133">
        <v>0.1316977723692371</v>
      </c>
    </row>
    <row r="19" spans="1:3">
      <c r="A19" s="132" t="s">
        <v>1509</v>
      </c>
      <c r="B19" s="91">
        <v>4207094</v>
      </c>
      <c r="C19" s="133">
        <v>0.13279995262616692</v>
      </c>
    </row>
    <row r="20" spans="1:3">
      <c r="A20" s="132" t="s">
        <v>1549</v>
      </c>
      <c r="B20" s="91">
        <v>8624006</v>
      </c>
      <c r="C20" s="133">
        <v>0.27222296156153852</v>
      </c>
    </row>
    <row r="21" spans="1:3">
      <c r="A21" s="132" t="s">
        <v>1513</v>
      </c>
      <c r="B21" s="91">
        <v>9618434</v>
      </c>
      <c r="C21" s="133">
        <v>0.30361279770262162</v>
      </c>
    </row>
    <row r="22" spans="1:3">
      <c r="A22" s="132" t="s">
        <v>1519</v>
      </c>
      <c r="B22" s="91">
        <v>5058225</v>
      </c>
      <c r="C22" s="133">
        <v>0.15966651574043583</v>
      </c>
    </row>
    <row r="23" spans="1:3">
      <c r="A23" s="4" t="s">
        <v>1504</v>
      </c>
      <c r="B23" s="91">
        <v>14655690</v>
      </c>
      <c r="C23" s="133">
        <v>0.10452183309441478</v>
      </c>
    </row>
    <row r="24" spans="1:3">
      <c r="A24" s="132" t="s">
        <v>1615</v>
      </c>
      <c r="B24" s="91">
        <v>1313065</v>
      </c>
      <c r="C24" s="133">
        <v>8.9594212213822758E-2</v>
      </c>
    </row>
    <row r="25" spans="1:3">
      <c r="A25" s="132" t="s">
        <v>1613</v>
      </c>
      <c r="B25" s="91">
        <v>3427348</v>
      </c>
      <c r="C25" s="133">
        <v>0.23385783951489147</v>
      </c>
    </row>
    <row r="26" spans="1:3">
      <c r="A26" s="132" t="s">
        <v>1507</v>
      </c>
      <c r="B26" s="91">
        <v>3141404</v>
      </c>
      <c r="C26" s="133">
        <v>0.21434705564869344</v>
      </c>
    </row>
    <row r="27" spans="1:3">
      <c r="A27" s="132" t="s">
        <v>1503</v>
      </c>
      <c r="B27" s="91">
        <v>963046</v>
      </c>
      <c r="C27" s="133">
        <v>6.5711406286568561E-2</v>
      </c>
    </row>
    <row r="28" spans="1:3">
      <c r="A28" s="132" t="s">
        <v>1517</v>
      </c>
      <c r="B28" s="91">
        <v>2327518</v>
      </c>
      <c r="C28" s="133">
        <v>0.15881326638322726</v>
      </c>
    </row>
    <row r="29" spans="1:3">
      <c r="A29" s="132" t="s">
        <v>1515</v>
      </c>
      <c r="B29" s="91">
        <v>3483309</v>
      </c>
      <c r="C29" s="133">
        <v>0.2376762199527965</v>
      </c>
    </row>
    <row r="30" spans="1:3">
      <c r="A30" s="4" t="s">
        <v>1523</v>
      </c>
      <c r="B30" s="91">
        <v>8837705</v>
      </c>
      <c r="C30" s="133">
        <v>6.3028975568374807E-2</v>
      </c>
    </row>
    <row r="31" spans="1:3">
      <c r="A31" s="132" t="s">
        <v>1529</v>
      </c>
      <c r="B31" s="91">
        <v>898365</v>
      </c>
      <c r="C31" s="133">
        <v>0.10165139026478028</v>
      </c>
    </row>
    <row r="32" spans="1:3">
      <c r="A32" s="132" t="s">
        <v>1683</v>
      </c>
      <c r="B32" s="91">
        <v>1219283</v>
      </c>
      <c r="C32" s="133">
        <v>0.13796375869074606</v>
      </c>
    </row>
    <row r="33" spans="1:3">
      <c r="A33" s="132" t="s">
        <v>1522</v>
      </c>
      <c r="B33" s="91">
        <v>1733238</v>
      </c>
      <c r="C33" s="133">
        <v>0.19611856245484546</v>
      </c>
    </row>
    <row r="34" spans="1:3">
      <c r="A34" s="132" t="s">
        <v>1818</v>
      </c>
      <c r="B34" s="91">
        <v>50786</v>
      </c>
      <c r="C34" s="133">
        <v>5.7465145080085834E-3</v>
      </c>
    </row>
    <row r="35" spans="1:3">
      <c r="A35" s="132" t="s">
        <v>1561</v>
      </c>
      <c r="B35" s="91">
        <v>1655885</v>
      </c>
      <c r="C35" s="133">
        <v>0.18736595077568216</v>
      </c>
    </row>
    <row r="36" spans="1:3">
      <c r="A36" s="132" t="s">
        <v>1525</v>
      </c>
      <c r="B36" s="91">
        <v>3280148</v>
      </c>
      <c r="C36" s="133">
        <v>0.37115382330593744</v>
      </c>
    </row>
    <row r="37" spans="1:3">
      <c r="A37" s="4" t="s">
        <v>1532</v>
      </c>
      <c r="B37" s="91">
        <v>28093500</v>
      </c>
      <c r="C37" s="133">
        <v>0.20035795776506884</v>
      </c>
    </row>
    <row r="38" spans="1:3">
      <c r="A38" s="132" t="s">
        <v>1601</v>
      </c>
      <c r="B38" s="91">
        <v>4837148</v>
      </c>
      <c r="C38" s="133">
        <v>0.17218032641002368</v>
      </c>
    </row>
    <row r="39" spans="1:3">
      <c r="A39" s="132" t="s">
        <v>1577</v>
      </c>
      <c r="B39" s="91">
        <v>3047206</v>
      </c>
      <c r="C39" s="133">
        <v>0.10846658479719508</v>
      </c>
    </row>
    <row r="40" spans="1:3">
      <c r="A40" s="132" t="s">
        <v>1537</v>
      </c>
      <c r="B40" s="91">
        <v>6836068</v>
      </c>
      <c r="C40" s="133">
        <v>0.24333272821115204</v>
      </c>
    </row>
    <row r="41" spans="1:3">
      <c r="A41" s="132" t="s">
        <v>1531</v>
      </c>
      <c r="B41" s="91">
        <v>3891661</v>
      </c>
      <c r="C41" s="133">
        <v>0.13852531724420239</v>
      </c>
    </row>
    <row r="42" spans="1:3">
      <c r="A42" s="132" t="s">
        <v>1605</v>
      </c>
      <c r="B42" s="91">
        <v>4736245</v>
      </c>
      <c r="C42" s="133">
        <v>0.16858864150070302</v>
      </c>
    </row>
    <row r="43" spans="1:3">
      <c r="A43" s="132" t="s">
        <v>1569</v>
      </c>
      <c r="B43" s="91">
        <v>4745172</v>
      </c>
      <c r="C43" s="133">
        <v>0.16890640183672379</v>
      </c>
    </row>
    <row r="44" spans="1:3">
      <c r="A44" s="4" t="s">
        <v>1500</v>
      </c>
      <c r="B44" s="91">
        <v>25823803</v>
      </c>
      <c r="C44" s="133">
        <v>0.1841708733624311</v>
      </c>
    </row>
    <row r="45" spans="1:3">
      <c r="A45" s="132" t="s">
        <v>1558</v>
      </c>
      <c r="B45" s="91">
        <v>6052320</v>
      </c>
      <c r="C45" s="133">
        <v>0.23436981764459711</v>
      </c>
    </row>
    <row r="46" spans="1:3">
      <c r="A46" s="132" t="s">
        <v>1565</v>
      </c>
      <c r="B46" s="91">
        <v>2399397</v>
      </c>
      <c r="C46" s="133">
        <v>9.2914161403725076E-2</v>
      </c>
    </row>
    <row r="47" spans="1:3">
      <c r="A47" s="132" t="s">
        <v>1527</v>
      </c>
      <c r="B47" s="91">
        <v>3406054</v>
      </c>
      <c r="C47" s="133">
        <v>0.13189591014150781</v>
      </c>
    </row>
    <row r="48" spans="1:3">
      <c r="A48" s="132" t="s">
        <v>1542</v>
      </c>
      <c r="B48" s="91">
        <v>4175567</v>
      </c>
      <c r="C48" s="133">
        <v>0.16169450332315499</v>
      </c>
    </row>
    <row r="49" spans="1:3">
      <c r="A49" s="132" t="s">
        <v>1534</v>
      </c>
      <c r="B49" s="91">
        <v>2868484</v>
      </c>
      <c r="C49" s="133">
        <v>0.11107906918280007</v>
      </c>
    </row>
    <row r="50" spans="1:3">
      <c r="A50" s="132" t="s">
        <v>1499</v>
      </c>
      <c r="B50" s="91">
        <v>6921981</v>
      </c>
      <c r="C50" s="133">
        <v>0.26804653830421493</v>
      </c>
    </row>
    <row r="51" spans="1:3">
      <c r="A51" s="4" t="s">
        <v>1545</v>
      </c>
      <c r="B51" s="91">
        <v>31125908</v>
      </c>
      <c r="C51" s="133">
        <v>0.2219845644175136</v>
      </c>
    </row>
    <row r="52" spans="1:3">
      <c r="A52" s="132" t="s">
        <v>1547</v>
      </c>
      <c r="B52" s="91">
        <v>5068227</v>
      </c>
      <c r="C52" s="133">
        <v>0.16282985222471261</v>
      </c>
    </row>
    <row r="53" spans="1:3">
      <c r="A53" s="132" t="s">
        <v>1567</v>
      </c>
      <c r="B53" s="91">
        <v>5534409</v>
      </c>
      <c r="C53" s="133">
        <v>0.17780715023638829</v>
      </c>
    </row>
    <row r="54" spans="1:3">
      <c r="A54" s="132" t="s">
        <v>1619</v>
      </c>
      <c r="B54" s="91">
        <v>4534171</v>
      </c>
      <c r="C54" s="133">
        <v>0.14567192706474619</v>
      </c>
    </row>
    <row r="55" spans="1:3">
      <c r="A55" s="132" t="s">
        <v>1544</v>
      </c>
      <c r="B55" s="91">
        <v>6946655</v>
      </c>
      <c r="C55" s="133">
        <v>0.22317919207368986</v>
      </c>
    </row>
    <row r="56" spans="1:3">
      <c r="A56" s="132" t="s">
        <v>1579</v>
      </c>
      <c r="B56" s="91">
        <v>4369210</v>
      </c>
      <c r="C56" s="133">
        <v>0.14037212986686204</v>
      </c>
    </row>
    <row r="57" spans="1:3">
      <c r="A57" s="132" t="s">
        <v>1575</v>
      </c>
      <c r="B57" s="91">
        <v>4673236</v>
      </c>
      <c r="C57" s="133">
        <v>0.15013974853360101</v>
      </c>
    </row>
    <row r="58" spans="1:3">
      <c r="A58" s="4" t="s">
        <v>1952</v>
      </c>
      <c r="B58" s="91">
        <v>140216542</v>
      </c>
      <c r="C58" s="133">
        <v>1</v>
      </c>
    </row>
  </sheetData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B4F1B-1E16-4EBA-A9B0-2CC616993EC6}">
  <dimension ref="B1:K401"/>
  <sheetViews>
    <sheetView zoomScale="175" zoomScaleNormal="175" workbookViewId="0">
      <selection activeCell="K7" sqref="K7"/>
    </sheetView>
  </sheetViews>
  <sheetFormatPr defaultRowHeight="15"/>
  <cols>
    <col min="1" max="1" width="3.140625" customWidth="1"/>
    <col min="2" max="2" width="13.7109375" bestFit="1" customWidth="1"/>
    <col min="3" max="3" width="10.85546875" customWidth="1"/>
    <col min="4" max="4" width="10.5703125" bestFit="1" customWidth="1"/>
    <col min="5" max="5" width="5.5703125" bestFit="1" customWidth="1"/>
    <col min="6" max="6" width="7.85546875" bestFit="1" customWidth="1"/>
    <col min="7" max="7" width="11.7109375" bestFit="1" customWidth="1"/>
    <col min="8" max="8" width="10" bestFit="1" customWidth="1"/>
    <col min="9" max="9" width="10.42578125" bestFit="1" customWidth="1"/>
    <col min="10" max="10" width="12.7109375" bestFit="1" customWidth="1"/>
    <col min="11" max="11" width="15.42578125" bestFit="1" customWidth="1"/>
    <col min="12" max="12" width="12.7109375" bestFit="1" customWidth="1"/>
  </cols>
  <sheetData>
    <row r="1" spans="2:11">
      <c r="B1" s="31" t="s">
        <v>1951</v>
      </c>
      <c r="C1" s="31" t="s">
        <v>1950</v>
      </c>
      <c r="D1" s="31" t="s">
        <v>1949</v>
      </c>
      <c r="E1" s="31" t="s">
        <v>300</v>
      </c>
      <c r="F1" s="31" t="s">
        <v>1948</v>
      </c>
      <c r="G1" s="31" t="s">
        <v>1947</v>
      </c>
      <c r="H1" s="31" t="s">
        <v>1946</v>
      </c>
      <c r="I1" s="31" t="s">
        <v>1479</v>
      </c>
      <c r="J1" s="31" t="s">
        <v>1945</v>
      </c>
      <c r="K1" s="31" t="s">
        <v>1944</v>
      </c>
    </row>
    <row r="2" spans="2:11">
      <c r="B2" t="s">
        <v>1638</v>
      </c>
      <c r="C2" s="12">
        <v>44380</v>
      </c>
      <c r="D2" s="12">
        <v>44397</v>
      </c>
      <c r="E2" s="91">
        <f>D2-C2</f>
        <v>17</v>
      </c>
      <c r="F2" t="s">
        <v>1520</v>
      </c>
      <c r="G2">
        <v>520</v>
      </c>
      <c r="H2" t="s">
        <v>1532</v>
      </c>
      <c r="I2" t="s">
        <v>1605</v>
      </c>
      <c r="J2">
        <v>4</v>
      </c>
      <c r="K2" s="130">
        <v>286541</v>
      </c>
    </row>
    <row r="3" spans="2:11">
      <c r="B3" t="s">
        <v>1903</v>
      </c>
      <c r="C3" s="12">
        <v>43894</v>
      </c>
      <c r="D3" s="12">
        <v>43918</v>
      </c>
      <c r="E3" s="91">
        <f>D3-C3</f>
        <v>24</v>
      </c>
      <c r="F3" t="s">
        <v>1505</v>
      </c>
      <c r="G3">
        <v>591</v>
      </c>
      <c r="H3" t="s">
        <v>1532</v>
      </c>
      <c r="I3" t="s">
        <v>1577</v>
      </c>
      <c r="J3">
        <v>2</v>
      </c>
      <c r="K3" s="130">
        <v>266855</v>
      </c>
    </row>
    <row r="4" spans="2:11">
      <c r="B4" t="s">
        <v>1756</v>
      </c>
      <c r="C4" s="12">
        <v>44195</v>
      </c>
      <c r="D4" s="12">
        <v>44207</v>
      </c>
      <c r="E4" s="91">
        <f>D4-C4</f>
        <v>12</v>
      </c>
      <c r="F4" t="s">
        <v>1501</v>
      </c>
      <c r="G4">
        <v>152</v>
      </c>
      <c r="H4" t="s">
        <v>1504</v>
      </c>
      <c r="I4" t="s">
        <v>1615</v>
      </c>
      <c r="J4">
        <v>1</v>
      </c>
      <c r="K4" s="130">
        <v>638302</v>
      </c>
    </row>
    <row r="5" spans="2:11">
      <c r="B5" t="s">
        <v>1672</v>
      </c>
      <c r="C5" s="12">
        <v>44320</v>
      </c>
      <c r="D5" s="12">
        <v>44320</v>
      </c>
      <c r="E5" s="91">
        <f>D5-C5</f>
        <v>0</v>
      </c>
      <c r="F5" t="s">
        <v>1501</v>
      </c>
      <c r="G5">
        <v>152</v>
      </c>
      <c r="H5" t="s">
        <v>1504</v>
      </c>
      <c r="I5" t="s">
        <v>1517</v>
      </c>
      <c r="J5">
        <v>4</v>
      </c>
      <c r="K5" s="130">
        <v>822416</v>
      </c>
    </row>
    <row r="6" spans="2:11">
      <c r="B6" t="s">
        <v>1880</v>
      </c>
      <c r="C6" s="12">
        <v>43949</v>
      </c>
      <c r="D6" s="12">
        <v>43951</v>
      </c>
      <c r="E6" s="91">
        <f>D6-C6</f>
        <v>2</v>
      </c>
      <c r="F6" t="s">
        <v>1501</v>
      </c>
      <c r="G6">
        <v>716</v>
      </c>
      <c r="H6" t="s">
        <v>1510</v>
      </c>
      <c r="I6" t="s">
        <v>1513</v>
      </c>
      <c r="J6">
        <v>6</v>
      </c>
      <c r="K6" s="130">
        <v>295140</v>
      </c>
    </row>
    <row r="7" spans="2:11">
      <c r="B7" t="s">
        <v>1898</v>
      </c>
      <c r="C7" s="12">
        <v>43905</v>
      </c>
      <c r="D7" s="12">
        <v>43925</v>
      </c>
      <c r="E7" s="91">
        <f>D7-C7</f>
        <v>20</v>
      </c>
      <c r="F7" t="s">
        <v>1520</v>
      </c>
      <c r="G7">
        <v>803</v>
      </c>
      <c r="H7" t="s">
        <v>1545</v>
      </c>
      <c r="I7" t="s">
        <v>1579</v>
      </c>
      <c r="J7">
        <v>6</v>
      </c>
      <c r="K7" s="130">
        <v>350526</v>
      </c>
    </row>
    <row r="8" spans="2:11">
      <c r="B8" t="s">
        <v>1884</v>
      </c>
      <c r="C8" s="12">
        <v>43941</v>
      </c>
      <c r="D8" s="12">
        <v>43942</v>
      </c>
      <c r="E8" s="91">
        <f>D8-C8</f>
        <v>1</v>
      </c>
      <c r="F8" t="s">
        <v>1501</v>
      </c>
      <c r="G8">
        <v>906</v>
      </c>
      <c r="H8" t="s">
        <v>1523</v>
      </c>
      <c r="I8" t="s">
        <v>1683</v>
      </c>
      <c r="J8">
        <v>6</v>
      </c>
      <c r="K8" s="130">
        <v>222969</v>
      </c>
    </row>
    <row r="9" spans="2:11">
      <c r="B9" t="s">
        <v>1929</v>
      </c>
      <c r="C9" s="12">
        <v>43845</v>
      </c>
      <c r="D9" s="12">
        <v>43845</v>
      </c>
      <c r="E9" s="91">
        <f>D9-C9</f>
        <v>0</v>
      </c>
      <c r="F9" t="s">
        <v>1540</v>
      </c>
      <c r="G9">
        <v>249</v>
      </c>
      <c r="H9" t="s">
        <v>1500</v>
      </c>
      <c r="I9" t="s">
        <v>1499</v>
      </c>
      <c r="J9">
        <v>3</v>
      </c>
      <c r="K9" s="130">
        <v>529363</v>
      </c>
    </row>
    <row r="10" spans="2:11">
      <c r="B10" t="s">
        <v>1557</v>
      </c>
      <c r="C10" s="12">
        <v>44517</v>
      </c>
      <c r="D10" s="12">
        <v>44518</v>
      </c>
      <c r="E10" s="91">
        <f>D10-C10</f>
        <v>1</v>
      </c>
      <c r="F10" t="s">
        <v>1501</v>
      </c>
      <c r="G10">
        <v>906</v>
      </c>
      <c r="H10" t="s">
        <v>1523</v>
      </c>
      <c r="I10" t="s">
        <v>1522</v>
      </c>
      <c r="J10">
        <v>5</v>
      </c>
      <c r="K10" s="130">
        <v>401948</v>
      </c>
    </row>
    <row r="11" spans="2:11">
      <c r="B11" t="s">
        <v>1823</v>
      </c>
      <c r="C11" s="12">
        <v>44076</v>
      </c>
      <c r="D11" s="12">
        <v>44086</v>
      </c>
      <c r="E11" s="91">
        <f>D11-C11</f>
        <v>10</v>
      </c>
      <c r="F11" t="s">
        <v>1520</v>
      </c>
      <c r="G11">
        <v>803</v>
      </c>
      <c r="H11" t="s">
        <v>1545</v>
      </c>
      <c r="I11" t="s">
        <v>1619</v>
      </c>
      <c r="J11">
        <v>1</v>
      </c>
      <c r="K11" s="130">
        <v>795356</v>
      </c>
    </row>
    <row r="12" spans="2:11">
      <c r="B12" t="s">
        <v>1780</v>
      </c>
      <c r="C12" s="12">
        <v>44141</v>
      </c>
      <c r="D12" s="12">
        <v>44160</v>
      </c>
      <c r="E12" s="91">
        <f>D12-C12</f>
        <v>19</v>
      </c>
      <c r="F12" t="s">
        <v>1501</v>
      </c>
      <c r="G12">
        <v>716</v>
      </c>
      <c r="H12" t="s">
        <v>1510</v>
      </c>
      <c r="I12" t="s">
        <v>1549</v>
      </c>
      <c r="J12">
        <v>5</v>
      </c>
      <c r="K12" s="130">
        <v>653620</v>
      </c>
    </row>
    <row r="13" spans="2:11">
      <c r="B13" t="s">
        <v>1757</v>
      </c>
      <c r="C13" s="12">
        <v>44194</v>
      </c>
      <c r="D13" s="12">
        <v>44214</v>
      </c>
      <c r="E13" s="91">
        <f>D13-C13</f>
        <v>20</v>
      </c>
      <c r="F13" t="s">
        <v>1505</v>
      </c>
      <c r="G13">
        <v>243</v>
      </c>
      <c r="H13" t="s">
        <v>1500</v>
      </c>
      <c r="I13" t="s">
        <v>1542</v>
      </c>
      <c r="J13">
        <v>4</v>
      </c>
      <c r="K13" s="130">
        <v>35753</v>
      </c>
    </row>
    <row r="14" spans="2:11">
      <c r="B14" t="s">
        <v>1528</v>
      </c>
      <c r="C14" s="12">
        <v>44546</v>
      </c>
      <c r="D14" s="12">
        <v>44571</v>
      </c>
      <c r="E14" s="91">
        <f>D14-C14</f>
        <v>25</v>
      </c>
      <c r="F14" t="s">
        <v>1520</v>
      </c>
      <c r="G14">
        <v>243</v>
      </c>
      <c r="H14" t="s">
        <v>1500</v>
      </c>
      <c r="I14" t="s">
        <v>1527</v>
      </c>
      <c r="J14">
        <v>1</v>
      </c>
      <c r="K14" s="130">
        <v>534470</v>
      </c>
    </row>
    <row r="15" spans="2:11">
      <c r="B15" t="s">
        <v>1923</v>
      </c>
      <c r="C15" s="12">
        <v>43856</v>
      </c>
      <c r="D15" s="12">
        <v>43865</v>
      </c>
      <c r="E15" s="91">
        <f>D15-C15</f>
        <v>9</v>
      </c>
      <c r="F15" t="s">
        <v>1501</v>
      </c>
      <c r="G15">
        <v>275</v>
      </c>
      <c r="H15" t="s">
        <v>1500</v>
      </c>
      <c r="I15" t="s">
        <v>1534</v>
      </c>
      <c r="J15">
        <v>4</v>
      </c>
      <c r="K15" s="130">
        <v>124732</v>
      </c>
    </row>
    <row r="16" spans="2:11">
      <c r="B16" t="s">
        <v>1559</v>
      </c>
      <c r="C16" s="12">
        <v>44517</v>
      </c>
      <c r="D16" s="12">
        <v>44523</v>
      </c>
      <c r="E16" s="91">
        <f>D16-C16</f>
        <v>6</v>
      </c>
      <c r="F16" t="s">
        <v>1505</v>
      </c>
      <c r="G16">
        <v>243</v>
      </c>
      <c r="H16" t="s">
        <v>1500</v>
      </c>
      <c r="I16" t="s">
        <v>1558</v>
      </c>
      <c r="J16">
        <v>1</v>
      </c>
      <c r="K16" s="130">
        <v>726891</v>
      </c>
    </row>
    <row r="17" spans="2:11">
      <c r="B17" t="s">
        <v>1725</v>
      </c>
      <c r="C17" s="12">
        <v>44244</v>
      </c>
      <c r="D17" s="12">
        <v>44249</v>
      </c>
      <c r="E17" s="91">
        <f>D17-C17</f>
        <v>5</v>
      </c>
      <c r="F17" t="s">
        <v>1505</v>
      </c>
      <c r="G17">
        <v>152</v>
      </c>
      <c r="H17" t="s">
        <v>1504</v>
      </c>
      <c r="I17" t="s">
        <v>1615</v>
      </c>
      <c r="J17">
        <v>1</v>
      </c>
      <c r="K17" s="130">
        <v>207346</v>
      </c>
    </row>
    <row r="18" spans="2:11">
      <c r="B18" t="s">
        <v>1811</v>
      </c>
      <c r="C18" s="12">
        <v>44099</v>
      </c>
      <c r="D18" s="12">
        <v>44112</v>
      </c>
      <c r="E18" s="91">
        <f>D18-C18</f>
        <v>13</v>
      </c>
      <c r="F18" t="s">
        <v>1501</v>
      </c>
      <c r="G18">
        <v>249</v>
      </c>
      <c r="H18" t="s">
        <v>1500</v>
      </c>
      <c r="I18" t="s">
        <v>1527</v>
      </c>
      <c r="J18">
        <v>3</v>
      </c>
      <c r="K18" s="130">
        <v>47410</v>
      </c>
    </row>
    <row r="19" spans="2:11">
      <c r="B19" t="s">
        <v>1885</v>
      </c>
      <c r="C19" s="12">
        <v>43935</v>
      </c>
      <c r="D19" s="12">
        <v>43951</v>
      </c>
      <c r="E19" s="91">
        <f>D19-C19</f>
        <v>16</v>
      </c>
      <c r="F19" t="s">
        <v>1505</v>
      </c>
      <c r="G19">
        <v>427</v>
      </c>
      <c r="H19" t="s">
        <v>1532</v>
      </c>
      <c r="I19" t="s">
        <v>1569</v>
      </c>
      <c r="J19">
        <v>5</v>
      </c>
      <c r="K19" s="130">
        <v>643714</v>
      </c>
    </row>
    <row r="20" spans="2:11">
      <c r="B20" t="s">
        <v>1603</v>
      </c>
      <c r="C20" s="12">
        <v>44427</v>
      </c>
      <c r="D20" s="12">
        <v>44441</v>
      </c>
      <c r="E20" s="91">
        <f>D20-C20</f>
        <v>14</v>
      </c>
      <c r="F20" t="s">
        <v>1501</v>
      </c>
      <c r="G20">
        <v>275</v>
      </c>
      <c r="H20" t="s">
        <v>1500</v>
      </c>
      <c r="I20" t="s">
        <v>1534</v>
      </c>
      <c r="J20">
        <v>3</v>
      </c>
      <c r="K20" s="130">
        <v>294228</v>
      </c>
    </row>
    <row r="21" spans="2:11">
      <c r="B21" t="s">
        <v>1911</v>
      </c>
      <c r="C21" s="12">
        <v>43883</v>
      </c>
      <c r="D21" s="12">
        <v>43888</v>
      </c>
      <c r="E21" s="91">
        <f>D21-C21</f>
        <v>5</v>
      </c>
      <c r="F21" t="s">
        <v>1520</v>
      </c>
      <c r="G21">
        <v>275</v>
      </c>
      <c r="H21" t="s">
        <v>1500</v>
      </c>
      <c r="I21" t="s">
        <v>1565</v>
      </c>
      <c r="J21">
        <v>6</v>
      </c>
      <c r="K21" s="130">
        <v>184458</v>
      </c>
    </row>
    <row r="22" spans="2:11">
      <c r="B22" t="s">
        <v>1801</v>
      </c>
      <c r="C22" s="12">
        <v>44112</v>
      </c>
      <c r="D22" s="12">
        <v>44113</v>
      </c>
      <c r="E22" s="91">
        <f>D22-C22</f>
        <v>1</v>
      </c>
      <c r="F22" t="s">
        <v>1540</v>
      </c>
      <c r="G22">
        <v>803</v>
      </c>
      <c r="H22" t="s">
        <v>1545</v>
      </c>
      <c r="I22" t="s">
        <v>1544</v>
      </c>
      <c r="J22">
        <v>2</v>
      </c>
      <c r="K22" s="130">
        <v>204207</v>
      </c>
    </row>
    <row r="23" spans="2:11">
      <c r="B23" t="s">
        <v>1913</v>
      </c>
      <c r="C23" s="12">
        <v>43881</v>
      </c>
      <c r="D23" s="12">
        <v>43890</v>
      </c>
      <c r="E23" s="91">
        <f>D23-C23</f>
        <v>9</v>
      </c>
      <c r="F23" t="s">
        <v>1501</v>
      </c>
      <c r="G23">
        <v>331</v>
      </c>
      <c r="H23" t="s">
        <v>1510</v>
      </c>
      <c r="I23" t="s">
        <v>1513</v>
      </c>
      <c r="J23">
        <v>2</v>
      </c>
      <c r="K23" s="130">
        <v>275665</v>
      </c>
    </row>
    <row r="24" spans="2:11">
      <c r="B24" t="s">
        <v>1764</v>
      </c>
      <c r="C24" s="12">
        <v>44182</v>
      </c>
      <c r="D24" s="12">
        <v>44187</v>
      </c>
      <c r="E24" s="91">
        <f>D24-C24</f>
        <v>5</v>
      </c>
      <c r="F24" t="s">
        <v>1505</v>
      </c>
      <c r="G24">
        <v>591</v>
      </c>
      <c r="H24" t="s">
        <v>1532</v>
      </c>
      <c r="I24" t="s">
        <v>1537</v>
      </c>
      <c r="J24">
        <v>3</v>
      </c>
      <c r="K24" s="130">
        <v>76377</v>
      </c>
    </row>
    <row r="25" spans="2:11">
      <c r="B25" t="s">
        <v>1663</v>
      </c>
      <c r="C25" s="12">
        <v>44335</v>
      </c>
      <c r="D25" s="12">
        <v>44349</v>
      </c>
      <c r="E25" s="91">
        <f>D25-C25</f>
        <v>14</v>
      </c>
      <c r="F25" t="s">
        <v>1505</v>
      </c>
      <c r="G25">
        <v>331</v>
      </c>
      <c r="H25" t="s">
        <v>1510</v>
      </c>
      <c r="I25" t="s">
        <v>1509</v>
      </c>
      <c r="J25">
        <v>6</v>
      </c>
      <c r="K25" s="130">
        <v>63454</v>
      </c>
    </row>
    <row r="26" spans="2:11">
      <c r="B26" t="s">
        <v>1873</v>
      </c>
      <c r="C26" s="12">
        <v>43963</v>
      </c>
      <c r="D26" s="12">
        <v>43973</v>
      </c>
      <c r="E26" s="91">
        <f>D26-C26</f>
        <v>10</v>
      </c>
      <c r="F26" t="s">
        <v>1501</v>
      </c>
      <c r="G26">
        <v>803</v>
      </c>
      <c r="H26" t="s">
        <v>1545</v>
      </c>
      <c r="I26" t="s">
        <v>1567</v>
      </c>
      <c r="J26">
        <v>1</v>
      </c>
      <c r="K26" s="130">
        <v>429806</v>
      </c>
    </row>
    <row r="27" spans="2:11">
      <c r="B27" t="s">
        <v>1749</v>
      </c>
      <c r="C27" s="12">
        <v>44215</v>
      </c>
      <c r="D27" s="12">
        <v>44240</v>
      </c>
      <c r="E27" s="91">
        <f>D27-C27</f>
        <v>25</v>
      </c>
      <c r="F27" t="s">
        <v>1540</v>
      </c>
      <c r="G27">
        <v>243</v>
      </c>
      <c r="H27" t="s">
        <v>1500</v>
      </c>
      <c r="I27" t="s">
        <v>1558</v>
      </c>
      <c r="J27">
        <v>3</v>
      </c>
      <c r="K27" s="130">
        <v>459420</v>
      </c>
    </row>
    <row r="28" spans="2:11">
      <c r="B28" t="s">
        <v>1804</v>
      </c>
      <c r="C28" s="12">
        <v>44107</v>
      </c>
      <c r="D28" s="12">
        <v>44119</v>
      </c>
      <c r="E28" s="91">
        <f>D28-C28</f>
        <v>12</v>
      </c>
      <c r="F28" t="s">
        <v>1505</v>
      </c>
      <c r="G28">
        <v>379</v>
      </c>
      <c r="H28" t="s">
        <v>1510</v>
      </c>
      <c r="I28" t="s">
        <v>1539</v>
      </c>
      <c r="J28">
        <v>4</v>
      </c>
      <c r="K28" s="130">
        <v>76922</v>
      </c>
    </row>
    <row r="29" spans="2:11">
      <c r="B29" t="s">
        <v>1647</v>
      </c>
      <c r="C29" s="12">
        <v>44364</v>
      </c>
      <c r="D29" s="12">
        <v>44380</v>
      </c>
      <c r="E29" s="91">
        <f>D29-C29</f>
        <v>16</v>
      </c>
      <c r="F29" t="s">
        <v>1505</v>
      </c>
      <c r="G29">
        <v>803</v>
      </c>
      <c r="H29" t="s">
        <v>1545</v>
      </c>
      <c r="I29" t="s">
        <v>1575</v>
      </c>
      <c r="J29">
        <v>3</v>
      </c>
      <c r="K29" s="130">
        <v>87417</v>
      </c>
    </row>
    <row r="30" spans="2:11">
      <c r="B30" t="s">
        <v>1806</v>
      </c>
      <c r="C30" s="12">
        <v>44106</v>
      </c>
      <c r="D30" s="12">
        <v>44112</v>
      </c>
      <c r="E30" s="91">
        <f>D30-C30</f>
        <v>6</v>
      </c>
      <c r="F30" t="s">
        <v>1505</v>
      </c>
      <c r="G30">
        <v>112</v>
      </c>
      <c r="H30" t="s">
        <v>1545</v>
      </c>
      <c r="I30" t="s">
        <v>1579</v>
      </c>
      <c r="J30">
        <v>1</v>
      </c>
      <c r="K30" s="130">
        <v>46987</v>
      </c>
    </row>
    <row r="31" spans="2:11">
      <c r="B31" t="s">
        <v>1680</v>
      </c>
      <c r="C31" s="12">
        <v>44308</v>
      </c>
      <c r="D31" s="12">
        <v>44325</v>
      </c>
      <c r="E31" s="91">
        <f>D31-C31</f>
        <v>17</v>
      </c>
      <c r="F31" t="s">
        <v>1501</v>
      </c>
      <c r="G31">
        <v>152</v>
      </c>
      <c r="H31" t="s">
        <v>1504</v>
      </c>
      <c r="I31" t="s">
        <v>1613</v>
      </c>
      <c r="J31">
        <v>6</v>
      </c>
      <c r="K31" s="130">
        <v>268719</v>
      </c>
    </row>
    <row r="32" spans="2:11">
      <c r="B32" t="s">
        <v>1865</v>
      </c>
      <c r="C32" s="12">
        <v>43979</v>
      </c>
      <c r="D32" s="12">
        <v>43997</v>
      </c>
      <c r="E32" s="91">
        <f>D32-C32</f>
        <v>18</v>
      </c>
      <c r="F32" t="s">
        <v>1520</v>
      </c>
      <c r="G32">
        <v>803</v>
      </c>
      <c r="H32" t="s">
        <v>1545</v>
      </c>
      <c r="I32" t="s">
        <v>1575</v>
      </c>
      <c r="J32">
        <v>3</v>
      </c>
      <c r="K32" s="130">
        <v>205570</v>
      </c>
    </row>
    <row r="33" spans="2:11">
      <c r="B33" t="s">
        <v>1625</v>
      </c>
      <c r="C33" s="12">
        <v>44401</v>
      </c>
      <c r="D33" s="12">
        <v>44404</v>
      </c>
      <c r="E33" s="91">
        <f>D33-C33</f>
        <v>3</v>
      </c>
      <c r="F33" t="s">
        <v>1501</v>
      </c>
      <c r="G33">
        <v>716</v>
      </c>
      <c r="H33" t="s">
        <v>1510</v>
      </c>
      <c r="I33" t="s">
        <v>1513</v>
      </c>
      <c r="J33">
        <v>6</v>
      </c>
      <c r="K33" s="130">
        <v>647398</v>
      </c>
    </row>
    <row r="34" spans="2:11">
      <c r="B34" t="s">
        <v>1798</v>
      </c>
      <c r="C34" s="12">
        <v>44114</v>
      </c>
      <c r="D34" s="12">
        <v>44124</v>
      </c>
      <c r="E34" s="91">
        <f>D34-C34</f>
        <v>10</v>
      </c>
      <c r="F34" t="s">
        <v>1540</v>
      </c>
      <c r="G34">
        <v>716</v>
      </c>
      <c r="H34" t="s">
        <v>1510</v>
      </c>
      <c r="I34" t="s">
        <v>1509</v>
      </c>
      <c r="J34">
        <v>2</v>
      </c>
      <c r="K34" s="130">
        <v>342313</v>
      </c>
    </row>
    <row r="35" spans="2:11">
      <c r="B35" t="s">
        <v>1656</v>
      </c>
      <c r="C35" s="12">
        <v>44341</v>
      </c>
      <c r="D35" s="12">
        <v>44342</v>
      </c>
      <c r="E35" s="91">
        <f>D35-C35</f>
        <v>1</v>
      </c>
      <c r="F35" t="s">
        <v>1520</v>
      </c>
      <c r="G35">
        <v>803</v>
      </c>
      <c r="H35" t="s">
        <v>1545</v>
      </c>
      <c r="I35" t="s">
        <v>1579</v>
      </c>
      <c r="J35">
        <v>2</v>
      </c>
      <c r="K35" s="130">
        <v>695031</v>
      </c>
    </row>
    <row r="36" spans="2:11">
      <c r="B36" t="s">
        <v>1630</v>
      </c>
      <c r="C36" s="12">
        <v>44391</v>
      </c>
      <c r="D36" s="12">
        <v>44409</v>
      </c>
      <c r="E36" s="91">
        <f>D36-C36</f>
        <v>18</v>
      </c>
      <c r="F36" t="s">
        <v>1540</v>
      </c>
      <c r="G36">
        <v>906</v>
      </c>
      <c r="H36" t="s">
        <v>1523</v>
      </c>
      <c r="I36" t="s">
        <v>1529</v>
      </c>
      <c r="J36">
        <v>2</v>
      </c>
      <c r="K36" s="130">
        <v>284622</v>
      </c>
    </row>
    <row r="37" spans="2:11">
      <c r="B37" t="s">
        <v>1690</v>
      </c>
      <c r="C37" s="12">
        <v>44288</v>
      </c>
      <c r="D37" s="12">
        <v>44303</v>
      </c>
      <c r="E37" s="91">
        <f>D37-C37</f>
        <v>15</v>
      </c>
      <c r="F37" t="s">
        <v>1540</v>
      </c>
      <c r="G37">
        <v>990</v>
      </c>
      <c r="H37" t="s">
        <v>1523</v>
      </c>
      <c r="I37" t="s">
        <v>1522</v>
      </c>
      <c r="J37">
        <v>4</v>
      </c>
      <c r="K37" s="130">
        <v>497796</v>
      </c>
    </row>
    <row r="38" spans="2:11">
      <c r="B38" t="s">
        <v>1843</v>
      </c>
      <c r="C38" s="12">
        <v>44031</v>
      </c>
      <c r="D38" s="12">
        <v>44043</v>
      </c>
      <c r="E38" s="91">
        <f>D38-C38</f>
        <v>12</v>
      </c>
      <c r="F38" t="s">
        <v>1540</v>
      </c>
      <c r="G38">
        <v>803</v>
      </c>
      <c r="H38" t="s">
        <v>1545</v>
      </c>
      <c r="I38" t="s">
        <v>1547</v>
      </c>
      <c r="J38">
        <v>5</v>
      </c>
      <c r="K38" s="130">
        <v>336504</v>
      </c>
    </row>
    <row r="39" spans="2:11">
      <c r="B39" t="s">
        <v>1933</v>
      </c>
      <c r="C39" s="12">
        <v>43841</v>
      </c>
      <c r="D39" s="12">
        <v>43855</v>
      </c>
      <c r="E39" s="91">
        <f>D39-C39</f>
        <v>14</v>
      </c>
      <c r="F39" t="s">
        <v>1501</v>
      </c>
      <c r="G39">
        <v>803</v>
      </c>
      <c r="H39" t="s">
        <v>1545</v>
      </c>
      <c r="I39" t="s">
        <v>1575</v>
      </c>
      <c r="J39">
        <v>3</v>
      </c>
      <c r="K39" s="130">
        <v>662669</v>
      </c>
    </row>
    <row r="40" spans="2:11">
      <c r="B40" t="s">
        <v>1794</v>
      </c>
      <c r="C40" s="12">
        <v>44121</v>
      </c>
      <c r="D40" s="12">
        <v>44137</v>
      </c>
      <c r="E40" s="91">
        <f>D40-C40</f>
        <v>16</v>
      </c>
      <c r="F40" t="s">
        <v>1505</v>
      </c>
      <c r="G40">
        <v>331</v>
      </c>
      <c r="H40" t="s">
        <v>1510</v>
      </c>
      <c r="I40" t="s">
        <v>1549</v>
      </c>
      <c r="J40">
        <v>6</v>
      </c>
      <c r="K40" s="130">
        <v>79966</v>
      </c>
    </row>
    <row r="41" spans="2:11">
      <c r="B41" t="s">
        <v>1584</v>
      </c>
      <c r="C41" s="12">
        <v>44457</v>
      </c>
      <c r="D41" s="12">
        <v>44470</v>
      </c>
      <c r="E41" s="91">
        <f>D41-C41</f>
        <v>13</v>
      </c>
      <c r="F41" t="s">
        <v>1501</v>
      </c>
      <c r="G41">
        <v>354</v>
      </c>
      <c r="H41" t="s">
        <v>1510</v>
      </c>
      <c r="I41" t="s">
        <v>1519</v>
      </c>
      <c r="J41">
        <v>6</v>
      </c>
      <c r="K41" s="130">
        <v>452145</v>
      </c>
    </row>
    <row r="42" spans="2:11">
      <c r="B42" t="s">
        <v>1741</v>
      </c>
      <c r="C42" s="12">
        <v>44221</v>
      </c>
      <c r="D42" s="12">
        <v>44232</v>
      </c>
      <c r="E42" s="91">
        <f>D42-C42</f>
        <v>11</v>
      </c>
      <c r="F42" t="s">
        <v>1501</v>
      </c>
      <c r="G42">
        <v>354</v>
      </c>
      <c r="H42" t="s">
        <v>1510</v>
      </c>
      <c r="I42" t="s">
        <v>1549</v>
      </c>
      <c r="J42">
        <v>3</v>
      </c>
      <c r="K42" s="130">
        <v>477319</v>
      </c>
    </row>
    <row r="43" spans="2:11">
      <c r="B43" t="s">
        <v>1646</v>
      </c>
      <c r="C43" s="12">
        <v>44366</v>
      </c>
      <c r="D43" s="12">
        <v>44388</v>
      </c>
      <c r="E43" s="91">
        <f>D43-C43</f>
        <v>22</v>
      </c>
      <c r="F43" t="s">
        <v>1540</v>
      </c>
      <c r="G43">
        <v>510</v>
      </c>
      <c r="H43" t="s">
        <v>1532</v>
      </c>
      <c r="I43" t="s">
        <v>1531</v>
      </c>
      <c r="J43">
        <v>3</v>
      </c>
      <c r="K43" s="130">
        <v>783982</v>
      </c>
    </row>
    <row r="44" spans="2:11">
      <c r="B44" t="s">
        <v>1702</v>
      </c>
      <c r="C44" s="12">
        <v>44271</v>
      </c>
      <c r="D44" s="12">
        <v>44288</v>
      </c>
      <c r="E44" s="91">
        <f>D44-C44</f>
        <v>17</v>
      </c>
      <c r="F44" t="s">
        <v>1501</v>
      </c>
      <c r="G44">
        <v>427</v>
      </c>
      <c r="H44" t="s">
        <v>1532</v>
      </c>
      <c r="I44" t="s">
        <v>1537</v>
      </c>
      <c r="J44">
        <v>4</v>
      </c>
      <c r="K44" s="130">
        <v>510011</v>
      </c>
    </row>
    <row r="45" spans="2:11">
      <c r="B45" t="s">
        <v>1566</v>
      </c>
      <c r="C45" s="12">
        <v>44503</v>
      </c>
      <c r="D45" s="12">
        <v>44526</v>
      </c>
      <c r="E45" s="91">
        <f>D45-C45</f>
        <v>23</v>
      </c>
      <c r="F45" t="s">
        <v>1505</v>
      </c>
      <c r="G45">
        <v>243</v>
      </c>
      <c r="H45" t="s">
        <v>1500</v>
      </c>
      <c r="I45" t="s">
        <v>1565</v>
      </c>
      <c r="J45">
        <v>4</v>
      </c>
      <c r="K45" s="130">
        <v>91458</v>
      </c>
    </row>
    <row r="46" spans="2:11">
      <c r="B46" t="s">
        <v>1734</v>
      </c>
      <c r="C46" s="12">
        <v>44229</v>
      </c>
      <c r="D46" s="12">
        <v>44235</v>
      </c>
      <c r="E46" s="91">
        <f>D46-C46</f>
        <v>6</v>
      </c>
      <c r="F46" t="s">
        <v>1540</v>
      </c>
      <c r="G46">
        <v>803</v>
      </c>
      <c r="H46" t="s">
        <v>1545</v>
      </c>
      <c r="I46" t="s">
        <v>1544</v>
      </c>
      <c r="J46">
        <v>6</v>
      </c>
      <c r="K46" s="130">
        <v>467314</v>
      </c>
    </row>
    <row r="47" spans="2:11">
      <c r="B47" t="s">
        <v>1892</v>
      </c>
      <c r="C47" s="12">
        <v>43916</v>
      </c>
      <c r="D47" s="12">
        <v>43940</v>
      </c>
      <c r="E47" s="91">
        <f>D47-C47</f>
        <v>24</v>
      </c>
      <c r="F47" t="s">
        <v>1505</v>
      </c>
      <c r="G47">
        <v>803</v>
      </c>
      <c r="H47" t="s">
        <v>1545</v>
      </c>
      <c r="I47" t="s">
        <v>1579</v>
      </c>
      <c r="J47">
        <v>6</v>
      </c>
      <c r="K47" s="130">
        <v>40909</v>
      </c>
    </row>
    <row r="48" spans="2:11">
      <c r="B48" t="s">
        <v>1850</v>
      </c>
      <c r="C48" s="12">
        <v>44010</v>
      </c>
      <c r="D48" s="12">
        <v>44020</v>
      </c>
      <c r="E48" s="91">
        <f>D48-C48</f>
        <v>10</v>
      </c>
      <c r="F48" t="s">
        <v>1520</v>
      </c>
      <c r="G48">
        <v>716</v>
      </c>
      <c r="H48" t="s">
        <v>1510</v>
      </c>
      <c r="I48" t="s">
        <v>1513</v>
      </c>
      <c r="J48">
        <v>1</v>
      </c>
      <c r="K48" s="130">
        <v>202815</v>
      </c>
    </row>
    <row r="49" spans="2:11">
      <c r="B49" t="s">
        <v>1675</v>
      </c>
      <c r="C49" s="12">
        <v>44318</v>
      </c>
      <c r="D49" s="12">
        <v>44333</v>
      </c>
      <c r="E49" s="91">
        <f>D49-C49</f>
        <v>15</v>
      </c>
      <c r="F49" t="s">
        <v>1505</v>
      </c>
      <c r="G49">
        <v>427</v>
      </c>
      <c r="H49" t="s">
        <v>1532</v>
      </c>
      <c r="I49" t="s">
        <v>1577</v>
      </c>
      <c r="J49">
        <v>5</v>
      </c>
      <c r="K49" s="130">
        <v>50405</v>
      </c>
    </row>
    <row r="50" spans="2:11">
      <c r="B50" t="s">
        <v>1882</v>
      </c>
      <c r="C50" s="12">
        <v>43947</v>
      </c>
      <c r="D50" s="12">
        <v>43953</v>
      </c>
      <c r="E50" s="91">
        <f>D50-C50</f>
        <v>6</v>
      </c>
      <c r="F50" t="s">
        <v>1501</v>
      </c>
      <c r="G50">
        <v>152</v>
      </c>
      <c r="H50" t="s">
        <v>1504</v>
      </c>
      <c r="I50" t="s">
        <v>1613</v>
      </c>
      <c r="J50">
        <v>5</v>
      </c>
      <c r="K50" s="130">
        <v>23861</v>
      </c>
    </row>
    <row r="51" spans="2:11">
      <c r="B51" t="s">
        <v>1867</v>
      </c>
      <c r="C51" s="12">
        <v>43976</v>
      </c>
      <c r="D51" s="12">
        <v>43992</v>
      </c>
      <c r="E51" s="91">
        <f>D51-C51</f>
        <v>16</v>
      </c>
      <c r="F51" t="s">
        <v>1505</v>
      </c>
      <c r="G51">
        <v>331</v>
      </c>
      <c r="H51" t="s">
        <v>1510</v>
      </c>
      <c r="I51" t="s">
        <v>1513</v>
      </c>
      <c r="J51">
        <v>3</v>
      </c>
      <c r="K51" s="130">
        <v>30047</v>
      </c>
    </row>
    <row r="52" spans="2:11">
      <c r="B52" t="s">
        <v>1831</v>
      </c>
      <c r="C52" s="12">
        <v>44049</v>
      </c>
      <c r="D52" s="12">
        <v>44057</v>
      </c>
      <c r="E52" s="91">
        <f>D52-C52</f>
        <v>8</v>
      </c>
      <c r="F52" t="s">
        <v>1501</v>
      </c>
      <c r="G52">
        <v>510</v>
      </c>
      <c r="H52" t="s">
        <v>1532</v>
      </c>
      <c r="I52" t="s">
        <v>1605</v>
      </c>
      <c r="J52">
        <v>6</v>
      </c>
      <c r="K52" s="130">
        <v>249164</v>
      </c>
    </row>
    <row r="53" spans="2:11">
      <c r="B53" t="s">
        <v>1543</v>
      </c>
      <c r="C53" s="12">
        <v>44537</v>
      </c>
      <c r="D53" s="12">
        <v>44541</v>
      </c>
      <c r="E53" s="91">
        <f>D53-C53</f>
        <v>4</v>
      </c>
      <c r="F53" t="s">
        <v>1505</v>
      </c>
      <c r="G53">
        <v>275</v>
      </c>
      <c r="H53" t="s">
        <v>1500</v>
      </c>
      <c r="I53" t="s">
        <v>1542</v>
      </c>
      <c r="J53">
        <v>4</v>
      </c>
      <c r="K53" s="130">
        <v>467054</v>
      </c>
    </row>
    <row r="54" spans="2:11">
      <c r="B54" t="s">
        <v>1796</v>
      </c>
      <c r="C54" s="12">
        <v>44119</v>
      </c>
      <c r="D54" s="12">
        <v>44121</v>
      </c>
      <c r="E54" s="91">
        <f>D54-C54</f>
        <v>2</v>
      </c>
      <c r="F54" t="s">
        <v>1505</v>
      </c>
      <c r="G54">
        <v>112</v>
      </c>
      <c r="H54" t="s">
        <v>1545</v>
      </c>
      <c r="I54" t="s">
        <v>1619</v>
      </c>
      <c r="J54">
        <v>1</v>
      </c>
      <c r="K54" s="130">
        <v>56245</v>
      </c>
    </row>
    <row r="55" spans="2:11">
      <c r="B55" t="s">
        <v>1822</v>
      </c>
      <c r="C55" s="12">
        <v>44079</v>
      </c>
      <c r="D55" s="12">
        <v>44096</v>
      </c>
      <c r="E55" s="91">
        <f>D55-C55</f>
        <v>17</v>
      </c>
      <c r="F55" t="s">
        <v>1520</v>
      </c>
      <c r="G55">
        <v>716</v>
      </c>
      <c r="H55" t="s">
        <v>1510</v>
      </c>
      <c r="I55" t="s">
        <v>1513</v>
      </c>
      <c r="J55">
        <v>3</v>
      </c>
      <c r="K55" s="130">
        <v>551254</v>
      </c>
    </row>
    <row r="56" spans="2:11">
      <c r="B56" t="s">
        <v>1689</v>
      </c>
      <c r="C56" s="12">
        <v>44288</v>
      </c>
      <c r="D56" s="12">
        <v>44307</v>
      </c>
      <c r="E56" s="91">
        <f>D56-C56</f>
        <v>19</v>
      </c>
      <c r="F56" t="s">
        <v>1505</v>
      </c>
      <c r="G56">
        <v>510</v>
      </c>
      <c r="H56" t="s">
        <v>1532</v>
      </c>
      <c r="I56" t="s">
        <v>1531</v>
      </c>
      <c r="J56">
        <v>2</v>
      </c>
      <c r="K56" s="130">
        <v>65813</v>
      </c>
    </row>
    <row r="57" spans="2:11">
      <c r="B57" t="s">
        <v>1916</v>
      </c>
      <c r="C57" s="12">
        <v>43872</v>
      </c>
      <c r="D57" s="12">
        <v>43877</v>
      </c>
      <c r="E57" s="91">
        <f>D57-C57</f>
        <v>5</v>
      </c>
      <c r="F57" t="s">
        <v>1540</v>
      </c>
      <c r="G57">
        <v>354</v>
      </c>
      <c r="H57" t="s">
        <v>1510</v>
      </c>
      <c r="I57" t="s">
        <v>1549</v>
      </c>
      <c r="J57">
        <v>4</v>
      </c>
      <c r="K57" s="130">
        <v>152783</v>
      </c>
    </row>
    <row r="58" spans="2:11">
      <c r="B58" t="s">
        <v>1714</v>
      </c>
      <c r="C58" s="12">
        <v>44259</v>
      </c>
      <c r="D58" s="12">
        <v>44264</v>
      </c>
      <c r="E58" s="91">
        <f>D58-C58</f>
        <v>5</v>
      </c>
      <c r="F58" t="s">
        <v>1501</v>
      </c>
      <c r="G58">
        <v>510</v>
      </c>
      <c r="H58" t="s">
        <v>1532</v>
      </c>
      <c r="I58" t="s">
        <v>1601</v>
      </c>
      <c r="J58">
        <v>3</v>
      </c>
      <c r="K58" s="130">
        <v>327572</v>
      </c>
    </row>
    <row r="59" spans="2:11">
      <c r="B59" t="s">
        <v>1803</v>
      </c>
      <c r="C59" s="12">
        <v>44109</v>
      </c>
      <c r="D59" s="12">
        <v>44128</v>
      </c>
      <c r="E59" s="91">
        <f>D59-C59</f>
        <v>19</v>
      </c>
      <c r="F59" t="s">
        <v>1520</v>
      </c>
      <c r="G59">
        <v>591</v>
      </c>
      <c r="H59" t="s">
        <v>1532</v>
      </c>
      <c r="I59" t="s">
        <v>1605</v>
      </c>
      <c r="J59">
        <v>6</v>
      </c>
      <c r="K59" s="130">
        <v>293611</v>
      </c>
    </row>
    <row r="60" spans="2:11">
      <c r="B60" t="s">
        <v>1655</v>
      </c>
      <c r="C60" s="12">
        <v>44342</v>
      </c>
      <c r="D60" s="12">
        <v>44353</v>
      </c>
      <c r="E60" s="91">
        <f>D60-C60</f>
        <v>11</v>
      </c>
      <c r="F60" t="s">
        <v>1540</v>
      </c>
      <c r="G60">
        <v>591</v>
      </c>
      <c r="H60" t="s">
        <v>1532</v>
      </c>
      <c r="I60" t="s">
        <v>1537</v>
      </c>
      <c r="J60">
        <v>4</v>
      </c>
      <c r="K60" s="130">
        <v>270415</v>
      </c>
    </row>
    <row r="61" spans="2:11">
      <c r="B61" t="s">
        <v>1938</v>
      </c>
      <c r="C61" s="12">
        <v>43837</v>
      </c>
      <c r="D61" s="12">
        <v>43845</v>
      </c>
      <c r="E61" s="91">
        <f>D61-C61</f>
        <v>8</v>
      </c>
      <c r="F61" t="s">
        <v>1501</v>
      </c>
      <c r="G61">
        <v>591</v>
      </c>
      <c r="H61" t="s">
        <v>1532</v>
      </c>
      <c r="I61" t="s">
        <v>1569</v>
      </c>
      <c r="J61">
        <v>3</v>
      </c>
      <c r="K61" s="130">
        <v>316722</v>
      </c>
    </row>
    <row r="62" spans="2:11">
      <c r="B62" t="s">
        <v>1922</v>
      </c>
      <c r="C62" s="12">
        <v>43856</v>
      </c>
      <c r="D62" s="12">
        <v>43864</v>
      </c>
      <c r="E62" s="91">
        <f>D62-C62</f>
        <v>8</v>
      </c>
      <c r="F62" t="s">
        <v>1520</v>
      </c>
      <c r="G62">
        <v>249</v>
      </c>
      <c r="H62" t="s">
        <v>1500</v>
      </c>
      <c r="I62" t="s">
        <v>1499</v>
      </c>
      <c r="J62">
        <v>1</v>
      </c>
      <c r="K62" s="130">
        <v>763016</v>
      </c>
    </row>
    <row r="63" spans="2:11">
      <c r="B63" t="s">
        <v>1637</v>
      </c>
      <c r="C63" s="12">
        <v>44380</v>
      </c>
      <c r="D63" s="12">
        <v>44392</v>
      </c>
      <c r="E63" s="91">
        <f>D63-C63</f>
        <v>12</v>
      </c>
      <c r="F63" t="s">
        <v>1505</v>
      </c>
      <c r="G63">
        <v>990</v>
      </c>
      <c r="H63" t="s">
        <v>1523</v>
      </c>
      <c r="I63" t="s">
        <v>1561</v>
      </c>
      <c r="J63">
        <v>5</v>
      </c>
      <c r="K63" s="130">
        <v>368307</v>
      </c>
    </row>
    <row r="64" spans="2:11">
      <c r="B64" t="s">
        <v>1586</v>
      </c>
      <c r="C64" s="12">
        <v>44457</v>
      </c>
      <c r="D64" s="12">
        <v>44460</v>
      </c>
      <c r="E64" s="91">
        <f>D64-C64</f>
        <v>3</v>
      </c>
      <c r="F64" t="s">
        <v>1520</v>
      </c>
      <c r="G64">
        <v>331</v>
      </c>
      <c r="H64" t="s">
        <v>1510</v>
      </c>
      <c r="I64" t="s">
        <v>1513</v>
      </c>
      <c r="J64">
        <v>1</v>
      </c>
      <c r="K64" s="130">
        <v>498935</v>
      </c>
    </row>
    <row r="65" spans="2:11">
      <c r="B65" t="s">
        <v>1719</v>
      </c>
      <c r="C65" s="12">
        <v>44255</v>
      </c>
      <c r="D65" s="12">
        <v>44278</v>
      </c>
      <c r="E65" s="91">
        <f>D65-C65</f>
        <v>23</v>
      </c>
      <c r="F65" t="s">
        <v>1520</v>
      </c>
      <c r="G65">
        <v>803</v>
      </c>
      <c r="H65" t="s">
        <v>1545</v>
      </c>
      <c r="I65" t="s">
        <v>1575</v>
      </c>
      <c r="J65">
        <v>4</v>
      </c>
      <c r="K65" s="130">
        <v>636729</v>
      </c>
    </row>
    <row r="66" spans="2:11">
      <c r="B66" t="s">
        <v>1836</v>
      </c>
      <c r="C66" s="12">
        <v>44039</v>
      </c>
      <c r="D66" s="12">
        <v>44062</v>
      </c>
      <c r="E66" s="91">
        <f>D66-C66</f>
        <v>23</v>
      </c>
      <c r="F66" t="s">
        <v>1505</v>
      </c>
      <c r="G66">
        <v>591</v>
      </c>
      <c r="H66" t="s">
        <v>1532</v>
      </c>
      <c r="I66" t="s">
        <v>1601</v>
      </c>
      <c r="J66">
        <v>6</v>
      </c>
      <c r="K66" s="130">
        <v>67456</v>
      </c>
    </row>
    <row r="67" spans="2:11">
      <c r="B67" t="s">
        <v>1940</v>
      </c>
      <c r="C67" s="12">
        <v>43835</v>
      </c>
      <c r="D67" s="12">
        <v>43836</v>
      </c>
      <c r="E67" s="91">
        <f>D67-C67</f>
        <v>1</v>
      </c>
      <c r="F67" t="s">
        <v>1540</v>
      </c>
      <c r="G67">
        <v>275</v>
      </c>
      <c r="H67" t="s">
        <v>1500</v>
      </c>
      <c r="I67" t="s">
        <v>1565</v>
      </c>
      <c r="J67">
        <v>1</v>
      </c>
      <c r="K67" s="130">
        <v>458548</v>
      </c>
    </row>
    <row r="68" spans="2:11">
      <c r="B68" t="s">
        <v>1538</v>
      </c>
      <c r="C68" s="12">
        <v>44539</v>
      </c>
      <c r="D68" s="12">
        <v>44541</v>
      </c>
      <c r="E68" s="91">
        <f>D68-C68</f>
        <v>2</v>
      </c>
      <c r="F68" t="s">
        <v>1505</v>
      </c>
      <c r="G68">
        <v>591</v>
      </c>
      <c r="H68" t="s">
        <v>1532</v>
      </c>
      <c r="I68" t="s">
        <v>1537</v>
      </c>
      <c r="J68">
        <v>5</v>
      </c>
      <c r="K68" s="130">
        <v>562253</v>
      </c>
    </row>
    <row r="69" spans="2:11">
      <c r="B69" t="s">
        <v>1617</v>
      </c>
      <c r="C69" s="12">
        <v>44404</v>
      </c>
      <c r="D69" s="12">
        <v>44409</v>
      </c>
      <c r="E69" s="91">
        <f>D69-C69</f>
        <v>5</v>
      </c>
      <c r="F69" t="s">
        <v>1540</v>
      </c>
      <c r="G69">
        <v>354</v>
      </c>
      <c r="H69" t="s">
        <v>1510</v>
      </c>
      <c r="I69" t="s">
        <v>1509</v>
      </c>
      <c r="J69">
        <v>1</v>
      </c>
      <c r="K69" s="130">
        <v>616786</v>
      </c>
    </row>
    <row r="70" spans="2:11">
      <c r="B70" t="s">
        <v>1641</v>
      </c>
      <c r="C70" s="12">
        <v>44374</v>
      </c>
      <c r="D70" s="12">
        <v>44388</v>
      </c>
      <c r="E70" s="91">
        <f>D70-C70</f>
        <v>14</v>
      </c>
      <c r="F70" t="s">
        <v>1505</v>
      </c>
      <c r="G70">
        <v>275</v>
      </c>
      <c r="H70" t="s">
        <v>1500</v>
      </c>
      <c r="I70" t="s">
        <v>1527</v>
      </c>
      <c r="J70">
        <v>6</v>
      </c>
      <c r="K70" s="130">
        <v>400571</v>
      </c>
    </row>
    <row r="71" spans="2:11">
      <c r="B71" t="s">
        <v>1609</v>
      </c>
      <c r="C71" s="12">
        <v>44414</v>
      </c>
      <c r="D71" s="12">
        <v>44429</v>
      </c>
      <c r="E71" s="91">
        <f>D71-C71</f>
        <v>15</v>
      </c>
      <c r="F71" t="s">
        <v>1501</v>
      </c>
      <c r="G71">
        <v>510</v>
      </c>
      <c r="H71" t="s">
        <v>1532</v>
      </c>
      <c r="I71" t="s">
        <v>1605</v>
      </c>
      <c r="J71">
        <v>1</v>
      </c>
      <c r="K71" s="130">
        <v>465572</v>
      </c>
    </row>
    <row r="72" spans="2:11">
      <c r="B72" t="s">
        <v>1546</v>
      </c>
      <c r="C72" s="12">
        <v>44536</v>
      </c>
      <c r="D72" s="12">
        <v>44552</v>
      </c>
      <c r="E72" s="91">
        <f>D72-C72</f>
        <v>16</v>
      </c>
      <c r="F72" t="s">
        <v>1505</v>
      </c>
      <c r="G72">
        <v>803</v>
      </c>
      <c r="H72" t="s">
        <v>1545</v>
      </c>
      <c r="I72" t="s">
        <v>1544</v>
      </c>
      <c r="J72">
        <v>3</v>
      </c>
      <c r="K72" s="130">
        <v>69668</v>
      </c>
    </row>
    <row r="73" spans="2:11">
      <c r="B73" t="s">
        <v>1595</v>
      </c>
      <c r="C73" s="12">
        <v>44439</v>
      </c>
      <c r="D73" s="12">
        <v>44442</v>
      </c>
      <c r="E73" s="91">
        <f>D73-C73</f>
        <v>3</v>
      </c>
      <c r="F73" t="s">
        <v>1540</v>
      </c>
      <c r="G73">
        <v>112</v>
      </c>
      <c r="H73" t="s">
        <v>1545</v>
      </c>
      <c r="I73" t="s">
        <v>1567</v>
      </c>
      <c r="J73">
        <v>4</v>
      </c>
      <c r="K73" s="130">
        <v>477835</v>
      </c>
    </row>
    <row r="74" spans="2:11">
      <c r="B74" t="s">
        <v>1685</v>
      </c>
      <c r="C74" s="12">
        <v>44292</v>
      </c>
      <c r="D74" s="12">
        <v>44303</v>
      </c>
      <c r="E74" s="91">
        <f>D74-C74</f>
        <v>11</v>
      </c>
      <c r="F74" t="s">
        <v>1505</v>
      </c>
      <c r="G74">
        <v>331</v>
      </c>
      <c r="H74" t="s">
        <v>1510</v>
      </c>
      <c r="I74" t="s">
        <v>1539</v>
      </c>
      <c r="J74">
        <v>6</v>
      </c>
      <c r="K74" s="130">
        <v>683028</v>
      </c>
    </row>
    <row r="75" spans="2:11">
      <c r="B75" t="s">
        <v>1925</v>
      </c>
      <c r="C75" s="12">
        <v>43853</v>
      </c>
      <c r="D75" s="12">
        <v>43861</v>
      </c>
      <c r="E75" s="91">
        <f>D75-C75</f>
        <v>8</v>
      </c>
      <c r="F75" t="s">
        <v>1505</v>
      </c>
      <c r="G75">
        <v>275</v>
      </c>
      <c r="H75" t="s">
        <v>1500</v>
      </c>
      <c r="I75" t="s">
        <v>1558</v>
      </c>
      <c r="J75">
        <v>6</v>
      </c>
      <c r="K75" s="130">
        <v>18957</v>
      </c>
    </row>
    <row r="76" spans="2:11">
      <c r="B76" t="s">
        <v>1678</v>
      </c>
      <c r="C76" s="12">
        <v>44311</v>
      </c>
      <c r="D76" s="12">
        <v>44327</v>
      </c>
      <c r="E76" s="91">
        <f>D76-C76</f>
        <v>16</v>
      </c>
      <c r="F76" t="s">
        <v>1501</v>
      </c>
      <c r="G76">
        <v>152</v>
      </c>
      <c r="H76" t="s">
        <v>1504</v>
      </c>
      <c r="I76" t="s">
        <v>1515</v>
      </c>
      <c r="J76">
        <v>1</v>
      </c>
      <c r="K76" s="130">
        <v>90632</v>
      </c>
    </row>
    <row r="77" spans="2:11">
      <c r="B77" t="s">
        <v>1813</v>
      </c>
      <c r="C77" s="12">
        <v>44094</v>
      </c>
      <c r="D77" s="12">
        <v>44103</v>
      </c>
      <c r="E77" s="91">
        <f>D77-C77</f>
        <v>9</v>
      </c>
      <c r="F77" t="s">
        <v>1540</v>
      </c>
      <c r="G77">
        <v>803</v>
      </c>
      <c r="H77" t="s">
        <v>1545</v>
      </c>
      <c r="I77" t="s">
        <v>1547</v>
      </c>
      <c r="J77">
        <v>6</v>
      </c>
      <c r="K77" s="130">
        <v>300439</v>
      </c>
    </row>
    <row r="78" spans="2:11">
      <c r="B78" t="s">
        <v>1744</v>
      </c>
      <c r="C78" s="12">
        <v>44219</v>
      </c>
      <c r="D78" s="12">
        <v>44239</v>
      </c>
      <c r="E78" s="91">
        <f>D78-C78</f>
        <v>20</v>
      </c>
      <c r="F78" t="s">
        <v>1501</v>
      </c>
      <c r="G78">
        <v>510</v>
      </c>
      <c r="H78" t="s">
        <v>1532</v>
      </c>
      <c r="I78" t="s">
        <v>1577</v>
      </c>
      <c r="J78">
        <v>2</v>
      </c>
      <c r="K78" s="130">
        <v>315315</v>
      </c>
    </row>
    <row r="79" spans="2:11">
      <c r="B79" t="s">
        <v>1935</v>
      </c>
      <c r="C79" s="12">
        <v>43840</v>
      </c>
      <c r="D79" s="12">
        <v>43847</v>
      </c>
      <c r="E79" s="91">
        <f>D79-C79</f>
        <v>7</v>
      </c>
      <c r="F79" t="s">
        <v>1501</v>
      </c>
      <c r="G79">
        <v>803</v>
      </c>
      <c r="H79" t="s">
        <v>1545</v>
      </c>
      <c r="I79" t="s">
        <v>1567</v>
      </c>
      <c r="J79">
        <v>4</v>
      </c>
      <c r="K79" s="130">
        <v>326792</v>
      </c>
    </row>
    <row r="80" spans="2:11">
      <c r="B80" t="s">
        <v>1763</v>
      </c>
      <c r="C80" s="12">
        <v>44182</v>
      </c>
      <c r="D80" s="12">
        <v>44201</v>
      </c>
      <c r="E80" s="91">
        <f>D80-C80</f>
        <v>19</v>
      </c>
      <c r="F80" t="s">
        <v>1505</v>
      </c>
      <c r="G80">
        <v>510</v>
      </c>
      <c r="H80" t="s">
        <v>1532</v>
      </c>
      <c r="I80" t="s">
        <v>1537</v>
      </c>
      <c r="J80">
        <v>1</v>
      </c>
      <c r="K80" s="130">
        <v>78054</v>
      </c>
    </row>
    <row r="81" spans="2:11">
      <c r="B81" t="s">
        <v>1779</v>
      </c>
      <c r="C81" s="12">
        <v>44148</v>
      </c>
      <c r="D81" s="12">
        <v>44149</v>
      </c>
      <c r="E81" s="91">
        <f>D81-C81</f>
        <v>1</v>
      </c>
      <c r="F81" t="s">
        <v>1520</v>
      </c>
      <c r="G81">
        <v>331</v>
      </c>
      <c r="H81" t="s">
        <v>1510</v>
      </c>
      <c r="I81" t="s">
        <v>1539</v>
      </c>
      <c r="J81">
        <v>2</v>
      </c>
      <c r="K81" s="130">
        <v>69674</v>
      </c>
    </row>
    <row r="82" spans="2:11">
      <c r="B82" t="s">
        <v>1644</v>
      </c>
      <c r="C82" s="12">
        <v>44369</v>
      </c>
      <c r="D82" s="12">
        <v>44393</v>
      </c>
      <c r="E82" s="91">
        <f>D82-C82</f>
        <v>24</v>
      </c>
      <c r="F82" t="s">
        <v>1505</v>
      </c>
      <c r="G82">
        <v>803</v>
      </c>
      <c r="H82" t="s">
        <v>1545</v>
      </c>
      <c r="I82" t="s">
        <v>1544</v>
      </c>
      <c r="J82">
        <v>4</v>
      </c>
      <c r="K82" s="130">
        <v>78126</v>
      </c>
    </row>
    <row r="83" spans="2:11">
      <c r="B83" t="s">
        <v>1927</v>
      </c>
      <c r="C83" s="12">
        <v>43849</v>
      </c>
      <c r="D83" s="12">
        <v>43873</v>
      </c>
      <c r="E83" s="91">
        <f>D83-C83</f>
        <v>24</v>
      </c>
      <c r="F83" t="s">
        <v>1501</v>
      </c>
      <c r="G83">
        <v>520</v>
      </c>
      <c r="H83" t="s">
        <v>1532</v>
      </c>
      <c r="I83" t="s">
        <v>1577</v>
      </c>
      <c r="J83">
        <v>3</v>
      </c>
      <c r="K83" s="130">
        <v>197152</v>
      </c>
    </row>
    <row r="84" spans="2:11">
      <c r="B84" t="s">
        <v>1762</v>
      </c>
      <c r="C84" s="12">
        <v>44184</v>
      </c>
      <c r="D84" s="12">
        <v>44190</v>
      </c>
      <c r="E84" s="91">
        <f>D84-C84</f>
        <v>6</v>
      </c>
      <c r="F84" t="s">
        <v>1520</v>
      </c>
      <c r="G84">
        <v>379</v>
      </c>
      <c r="H84" t="s">
        <v>1510</v>
      </c>
      <c r="I84" t="s">
        <v>1549</v>
      </c>
      <c r="J84">
        <v>3</v>
      </c>
      <c r="K84" s="130">
        <v>771909</v>
      </c>
    </row>
    <row r="85" spans="2:11">
      <c r="B85" t="s">
        <v>1936</v>
      </c>
      <c r="C85" s="12">
        <v>43840</v>
      </c>
      <c r="D85" s="12">
        <v>43845</v>
      </c>
      <c r="E85" s="91">
        <f>D85-C85</f>
        <v>5</v>
      </c>
      <c r="F85" t="s">
        <v>1505</v>
      </c>
      <c r="G85">
        <v>152</v>
      </c>
      <c r="H85" t="s">
        <v>1504</v>
      </c>
      <c r="I85" t="s">
        <v>1515</v>
      </c>
      <c r="J85">
        <v>5</v>
      </c>
      <c r="K85" s="130">
        <v>12227</v>
      </c>
    </row>
    <row r="86" spans="2:11">
      <c r="B86" t="s">
        <v>1602</v>
      </c>
      <c r="C86" s="12">
        <v>44428</v>
      </c>
      <c r="D86" s="12">
        <v>44430</v>
      </c>
      <c r="E86" s="91">
        <f>D86-C86</f>
        <v>2</v>
      </c>
      <c r="F86" t="s">
        <v>1501</v>
      </c>
      <c r="G86">
        <v>591</v>
      </c>
      <c r="H86" t="s">
        <v>1532</v>
      </c>
      <c r="I86" t="s">
        <v>1601</v>
      </c>
      <c r="J86">
        <v>3</v>
      </c>
      <c r="K86" s="130">
        <v>180452</v>
      </c>
    </row>
    <row r="87" spans="2:11">
      <c r="B87" t="s">
        <v>1775</v>
      </c>
      <c r="C87" s="12">
        <v>44157</v>
      </c>
      <c r="D87" s="12">
        <v>44168</v>
      </c>
      <c r="E87" s="91">
        <f>D87-C87</f>
        <v>11</v>
      </c>
      <c r="F87" t="s">
        <v>1501</v>
      </c>
      <c r="G87">
        <v>591</v>
      </c>
      <c r="H87" t="s">
        <v>1532</v>
      </c>
      <c r="I87" t="s">
        <v>1601</v>
      </c>
      <c r="J87">
        <v>6</v>
      </c>
      <c r="K87" s="130">
        <v>98418</v>
      </c>
    </row>
    <row r="88" spans="2:11">
      <c r="B88" t="s">
        <v>1787</v>
      </c>
      <c r="C88" s="12">
        <v>44125</v>
      </c>
      <c r="D88" s="12">
        <v>44136</v>
      </c>
      <c r="E88" s="91">
        <f>D88-C88</f>
        <v>11</v>
      </c>
      <c r="F88" t="s">
        <v>1505</v>
      </c>
      <c r="G88">
        <v>379</v>
      </c>
      <c r="H88" t="s">
        <v>1510</v>
      </c>
      <c r="I88" t="s">
        <v>1539</v>
      </c>
      <c r="J88">
        <v>5</v>
      </c>
      <c r="K88" s="130">
        <v>29494</v>
      </c>
    </row>
    <row r="89" spans="2:11">
      <c r="B89" t="s">
        <v>1891</v>
      </c>
      <c r="C89" s="12">
        <v>43916</v>
      </c>
      <c r="D89" s="12">
        <v>43927</v>
      </c>
      <c r="E89" s="91">
        <f>D89-C89</f>
        <v>11</v>
      </c>
      <c r="F89" t="s">
        <v>1505</v>
      </c>
      <c r="G89">
        <v>803</v>
      </c>
      <c r="H89" t="s">
        <v>1545</v>
      </c>
      <c r="I89" t="s">
        <v>1544</v>
      </c>
      <c r="J89">
        <v>1</v>
      </c>
      <c r="K89" s="130">
        <v>47069</v>
      </c>
    </row>
    <row r="90" spans="2:11">
      <c r="B90" t="s">
        <v>1824</v>
      </c>
      <c r="C90" s="12">
        <v>44074</v>
      </c>
      <c r="D90" s="12">
        <v>44086</v>
      </c>
      <c r="E90" s="91">
        <f>D90-C90</f>
        <v>12</v>
      </c>
      <c r="F90" t="s">
        <v>1505</v>
      </c>
      <c r="G90">
        <v>152</v>
      </c>
      <c r="H90" t="s">
        <v>1504</v>
      </c>
      <c r="I90" t="s">
        <v>1613</v>
      </c>
      <c r="J90">
        <v>5</v>
      </c>
      <c r="K90" s="130">
        <v>534903</v>
      </c>
    </row>
    <row r="91" spans="2:11">
      <c r="B91" t="s">
        <v>1502</v>
      </c>
      <c r="C91" s="12">
        <v>44559</v>
      </c>
      <c r="D91" s="12">
        <v>44568</v>
      </c>
      <c r="E91" s="91">
        <f>D91-C91</f>
        <v>9</v>
      </c>
      <c r="F91" t="s">
        <v>1501</v>
      </c>
      <c r="G91">
        <v>275</v>
      </c>
      <c r="H91" t="s">
        <v>1500</v>
      </c>
      <c r="I91" t="s">
        <v>1499</v>
      </c>
      <c r="J91">
        <v>3</v>
      </c>
      <c r="K91" s="130">
        <v>199030</v>
      </c>
    </row>
    <row r="92" spans="2:11">
      <c r="B92" t="s">
        <v>1784</v>
      </c>
      <c r="C92" s="12">
        <v>44136</v>
      </c>
      <c r="D92" s="12">
        <v>44154</v>
      </c>
      <c r="E92" s="91">
        <f>D92-C92</f>
        <v>18</v>
      </c>
      <c r="F92" t="s">
        <v>1520</v>
      </c>
      <c r="G92">
        <v>275</v>
      </c>
      <c r="H92" t="s">
        <v>1500</v>
      </c>
      <c r="I92" t="s">
        <v>1527</v>
      </c>
      <c r="J92">
        <v>1</v>
      </c>
      <c r="K92" s="130">
        <v>654531</v>
      </c>
    </row>
    <row r="93" spans="2:11">
      <c r="B93" t="s">
        <v>1580</v>
      </c>
      <c r="C93" s="12">
        <v>44471</v>
      </c>
      <c r="D93" s="12">
        <v>44479</v>
      </c>
      <c r="E93" s="91">
        <f>D93-C93</f>
        <v>8</v>
      </c>
      <c r="F93" t="s">
        <v>1540</v>
      </c>
      <c r="G93">
        <v>803</v>
      </c>
      <c r="H93" t="s">
        <v>1545</v>
      </c>
      <c r="I93" t="s">
        <v>1579</v>
      </c>
      <c r="J93">
        <v>5</v>
      </c>
      <c r="K93" s="130">
        <v>398909</v>
      </c>
    </row>
    <row r="94" spans="2:11">
      <c r="B94" t="s">
        <v>1810</v>
      </c>
      <c r="C94" s="12">
        <v>44100</v>
      </c>
      <c r="D94" s="12">
        <v>44108</v>
      </c>
      <c r="E94" s="91">
        <f>D94-C94</f>
        <v>8</v>
      </c>
      <c r="F94" t="s">
        <v>1505</v>
      </c>
      <c r="G94">
        <v>152</v>
      </c>
      <c r="H94" t="s">
        <v>1504</v>
      </c>
      <c r="I94" t="s">
        <v>1507</v>
      </c>
      <c r="J94">
        <v>3</v>
      </c>
      <c r="K94" s="130">
        <v>81397</v>
      </c>
    </row>
    <row r="95" spans="2:11">
      <c r="B95" t="s">
        <v>1802</v>
      </c>
      <c r="C95" s="12">
        <v>44112</v>
      </c>
      <c r="D95" s="12">
        <v>44128</v>
      </c>
      <c r="E95" s="91">
        <f>D95-C95</f>
        <v>16</v>
      </c>
      <c r="F95" t="s">
        <v>1540</v>
      </c>
      <c r="G95">
        <v>331</v>
      </c>
      <c r="H95" t="s">
        <v>1510</v>
      </c>
      <c r="I95" t="s">
        <v>1513</v>
      </c>
      <c r="J95">
        <v>6</v>
      </c>
      <c r="K95" s="130">
        <v>295615</v>
      </c>
    </row>
    <row r="96" spans="2:11">
      <c r="B96" t="s">
        <v>1752</v>
      </c>
      <c r="C96" s="12">
        <v>44205</v>
      </c>
      <c r="D96" s="12">
        <v>44216</v>
      </c>
      <c r="E96" s="91">
        <f>D96-C96</f>
        <v>11</v>
      </c>
      <c r="F96" t="s">
        <v>1505</v>
      </c>
      <c r="G96">
        <v>152</v>
      </c>
      <c r="H96" t="s">
        <v>1504</v>
      </c>
      <c r="I96" t="s">
        <v>1517</v>
      </c>
      <c r="J96">
        <v>4</v>
      </c>
      <c r="K96" s="130">
        <v>59160</v>
      </c>
    </row>
    <row r="97" spans="2:11">
      <c r="B97" t="s">
        <v>1778</v>
      </c>
      <c r="C97" s="12">
        <v>44152</v>
      </c>
      <c r="D97" s="12">
        <v>44165</v>
      </c>
      <c r="E97" s="91">
        <f>D97-C97</f>
        <v>13</v>
      </c>
      <c r="F97" t="s">
        <v>1540</v>
      </c>
      <c r="G97">
        <v>803</v>
      </c>
      <c r="H97" t="s">
        <v>1545</v>
      </c>
      <c r="I97" t="s">
        <v>1567</v>
      </c>
      <c r="J97">
        <v>2</v>
      </c>
      <c r="K97" s="130">
        <v>315391</v>
      </c>
    </row>
    <row r="98" spans="2:11">
      <c r="B98" t="s">
        <v>1533</v>
      </c>
      <c r="C98" s="12">
        <v>44542</v>
      </c>
      <c r="D98" s="12">
        <v>44543</v>
      </c>
      <c r="E98" s="91">
        <f>D98-C98</f>
        <v>1</v>
      </c>
      <c r="F98" t="s">
        <v>1501</v>
      </c>
      <c r="G98">
        <v>520</v>
      </c>
      <c r="H98" t="s">
        <v>1532</v>
      </c>
      <c r="I98" t="s">
        <v>1531</v>
      </c>
      <c r="J98">
        <v>6</v>
      </c>
      <c r="K98" s="130">
        <v>627914</v>
      </c>
    </row>
    <row r="99" spans="2:11">
      <c r="B99" t="s">
        <v>1599</v>
      </c>
      <c r="C99" s="12">
        <v>44430</v>
      </c>
      <c r="D99" s="12">
        <v>44440</v>
      </c>
      <c r="E99" s="91">
        <f>D99-C99</f>
        <v>10</v>
      </c>
      <c r="F99" t="s">
        <v>1505</v>
      </c>
      <c r="G99">
        <v>716</v>
      </c>
      <c r="H99" t="s">
        <v>1510</v>
      </c>
      <c r="I99" t="s">
        <v>1539</v>
      </c>
      <c r="J99">
        <v>6</v>
      </c>
      <c r="K99" s="130">
        <v>57708</v>
      </c>
    </row>
    <row r="100" spans="2:11">
      <c r="B100" t="s">
        <v>1536</v>
      </c>
      <c r="C100" s="12">
        <v>44539</v>
      </c>
      <c r="D100" s="12">
        <v>44543</v>
      </c>
      <c r="E100" s="91">
        <f>D100-C100</f>
        <v>4</v>
      </c>
      <c r="F100" t="s">
        <v>1520</v>
      </c>
      <c r="G100">
        <v>275</v>
      </c>
      <c r="H100" t="s">
        <v>1500</v>
      </c>
      <c r="I100" t="s">
        <v>1527</v>
      </c>
      <c r="J100">
        <v>1</v>
      </c>
      <c r="K100" s="130">
        <v>174017</v>
      </c>
    </row>
    <row r="101" spans="2:11">
      <c r="B101" t="s">
        <v>1571</v>
      </c>
      <c r="C101" s="12">
        <v>44499</v>
      </c>
      <c r="D101" s="12">
        <v>44507</v>
      </c>
      <c r="E101" s="91">
        <f>D101-C101</f>
        <v>8</v>
      </c>
      <c r="F101" t="s">
        <v>1540</v>
      </c>
      <c r="G101">
        <v>716</v>
      </c>
      <c r="H101" t="s">
        <v>1510</v>
      </c>
      <c r="I101" t="s">
        <v>1519</v>
      </c>
      <c r="J101">
        <v>6</v>
      </c>
      <c r="K101" s="130">
        <v>731481</v>
      </c>
    </row>
    <row r="102" spans="2:11">
      <c r="B102" t="s">
        <v>1888</v>
      </c>
      <c r="C102" s="12">
        <v>43929</v>
      </c>
      <c r="D102" s="12">
        <v>43933</v>
      </c>
      <c r="E102" s="91">
        <f>D102-C102</f>
        <v>4</v>
      </c>
      <c r="F102" t="s">
        <v>1505</v>
      </c>
      <c r="G102">
        <v>112</v>
      </c>
      <c r="H102" t="s">
        <v>1545</v>
      </c>
      <c r="I102" t="s">
        <v>1544</v>
      </c>
      <c r="J102">
        <v>3</v>
      </c>
      <c r="K102" s="130">
        <v>539733</v>
      </c>
    </row>
    <row r="103" spans="2:11">
      <c r="B103" t="s">
        <v>1732</v>
      </c>
      <c r="C103" s="12">
        <v>44231</v>
      </c>
      <c r="D103" s="12">
        <v>44247</v>
      </c>
      <c r="E103" s="91">
        <f>D103-C103</f>
        <v>16</v>
      </c>
      <c r="F103" t="s">
        <v>1505</v>
      </c>
      <c r="G103">
        <v>379</v>
      </c>
      <c r="H103" t="s">
        <v>1510</v>
      </c>
      <c r="I103" t="s">
        <v>1513</v>
      </c>
      <c r="J103">
        <v>6</v>
      </c>
      <c r="K103" s="130">
        <v>49876</v>
      </c>
    </row>
    <row r="104" spans="2:11">
      <c r="B104" t="s">
        <v>1854</v>
      </c>
      <c r="C104" s="12">
        <v>43996</v>
      </c>
      <c r="D104" s="12">
        <v>44015</v>
      </c>
      <c r="E104" s="91">
        <f>D104-C104</f>
        <v>19</v>
      </c>
      <c r="F104" t="s">
        <v>1501</v>
      </c>
      <c r="G104">
        <v>510</v>
      </c>
      <c r="H104" t="s">
        <v>1532</v>
      </c>
      <c r="I104" t="s">
        <v>1605</v>
      </c>
      <c r="J104">
        <v>2</v>
      </c>
      <c r="K104" s="130">
        <v>781629</v>
      </c>
    </row>
    <row r="105" spans="2:11">
      <c r="B105" t="s">
        <v>1835</v>
      </c>
      <c r="C105" s="12">
        <v>44045</v>
      </c>
      <c r="D105" s="12">
        <v>44053</v>
      </c>
      <c r="E105" s="91">
        <f>D105-C105</f>
        <v>8</v>
      </c>
      <c r="F105" t="s">
        <v>1540</v>
      </c>
      <c r="G105">
        <v>152</v>
      </c>
      <c r="H105" t="s">
        <v>1504</v>
      </c>
      <c r="I105" t="s">
        <v>1517</v>
      </c>
      <c r="J105">
        <v>3</v>
      </c>
      <c r="K105" s="130">
        <v>19836</v>
      </c>
    </row>
    <row r="106" spans="2:11">
      <c r="B106" t="s">
        <v>1627</v>
      </c>
      <c r="C106" s="12">
        <v>44394</v>
      </c>
      <c r="D106" s="12">
        <v>44406</v>
      </c>
      <c r="E106" s="91">
        <f>D106-C106</f>
        <v>12</v>
      </c>
      <c r="F106" t="s">
        <v>1501</v>
      </c>
      <c r="G106">
        <v>152</v>
      </c>
      <c r="H106" t="s">
        <v>1504</v>
      </c>
      <c r="I106" t="s">
        <v>1507</v>
      </c>
      <c r="J106">
        <v>2</v>
      </c>
      <c r="K106" s="130">
        <v>729612</v>
      </c>
    </row>
    <row r="107" spans="2:11">
      <c r="B107" t="s">
        <v>1791</v>
      </c>
      <c r="C107" s="12">
        <v>44123</v>
      </c>
      <c r="D107" s="12">
        <v>44143</v>
      </c>
      <c r="E107" s="91">
        <f>D107-C107</f>
        <v>20</v>
      </c>
      <c r="F107" t="s">
        <v>1501</v>
      </c>
      <c r="G107">
        <v>990</v>
      </c>
      <c r="H107" t="s">
        <v>1523</v>
      </c>
      <c r="I107" t="s">
        <v>1525</v>
      </c>
      <c r="J107">
        <v>3</v>
      </c>
      <c r="K107" s="130">
        <v>661904</v>
      </c>
    </row>
    <row r="108" spans="2:11">
      <c r="B108" t="s">
        <v>1829</v>
      </c>
      <c r="C108" s="12">
        <v>44052</v>
      </c>
      <c r="D108" s="12">
        <v>44064</v>
      </c>
      <c r="E108" s="91">
        <f>D108-C108</f>
        <v>12</v>
      </c>
      <c r="F108" t="s">
        <v>1501</v>
      </c>
      <c r="G108">
        <v>716</v>
      </c>
      <c r="H108" t="s">
        <v>1510</v>
      </c>
      <c r="I108" t="s">
        <v>1513</v>
      </c>
      <c r="J108">
        <v>1</v>
      </c>
      <c r="K108" s="130">
        <v>535434</v>
      </c>
    </row>
    <row r="109" spans="2:11">
      <c r="B109" t="s">
        <v>1582</v>
      </c>
      <c r="C109" s="12">
        <v>44462</v>
      </c>
      <c r="D109" s="12">
        <v>44476</v>
      </c>
      <c r="E109" s="91">
        <f>D109-C109</f>
        <v>14</v>
      </c>
      <c r="F109" t="s">
        <v>1505</v>
      </c>
      <c r="G109">
        <v>243</v>
      </c>
      <c r="H109" t="s">
        <v>1500</v>
      </c>
      <c r="I109" t="s">
        <v>1542</v>
      </c>
      <c r="J109">
        <v>6</v>
      </c>
      <c r="K109" s="130">
        <v>608891</v>
      </c>
    </row>
    <row r="110" spans="2:11">
      <c r="B110" t="s">
        <v>1639</v>
      </c>
      <c r="C110" s="12">
        <v>44379</v>
      </c>
      <c r="D110" s="12">
        <v>44379</v>
      </c>
      <c r="E110" s="91">
        <f>D110-C110</f>
        <v>0</v>
      </c>
      <c r="F110" t="s">
        <v>1505</v>
      </c>
      <c r="G110">
        <v>354</v>
      </c>
      <c r="H110" t="s">
        <v>1510</v>
      </c>
      <c r="I110" t="s">
        <v>1509</v>
      </c>
      <c r="J110">
        <v>6</v>
      </c>
      <c r="K110" s="130">
        <v>596842</v>
      </c>
    </row>
    <row r="111" spans="2:11">
      <c r="B111" t="s">
        <v>1782</v>
      </c>
      <c r="C111" s="12">
        <v>44139</v>
      </c>
      <c r="D111" s="12">
        <v>44148</v>
      </c>
      <c r="E111" s="91">
        <f>D111-C111</f>
        <v>9</v>
      </c>
      <c r="F111" t="s">
        <v>1501</v>
      </c>
      <c r="G111">
        <v>152</v>
      </c>
      <c r="H111" t="s">
        <v>1504</v>
      </c>
      <c r="I111" t="s">
        <v>1507</v>
      </c>
      <c r="J111">
        <v>5</v>
      </c>
      <c r="K111" s="130">
        <v>347067</v>
      </c>
    </row>
    <row r="112" spans="2:11">
      <c r="B112" t="s">
        <v>1766</v>
      </c>
      <c r="C112" s="12">
        <v>44174</v>
      </c>
      <c r="D112" s="12">
        <v>44185</v>
      </c>
      <c r="E112" s="91">
        <f>D112-C112</f>
        <v>11</v>
      </c>
      <c r="F112" t="s">
        <v>1540</v>
      </c>
      <c r="G112">
        <v>803</v>
      </c>
      <c r="H112" t="s">
        <v>1545</v>
      </c>
      <c r="I112" t="s">
        <v>1579</v>
      </c>
      <c r="J112">
        <v>3</v>
      </c>
      <c r="K112" s="130">
        <v>414899</v>
      </c>
    </row>
    <row r="113" spans="2:11">
      <c r="B113" t="s">
        <v>1597</v>
      </c>
      <c r="C113" s="12">
        <v>44434</v>
      </c>
      <c r="D113" s="12">
        <v>44455</v>
      </c>
      <c r="E113" s="91">
        <f>D113-C113</f>
        <v>21</v>
      </c>
      <c r="F113" t="s">
        <v>1501</v>
      </c>
      <c r="G113">
        <v>716</v>
      </c>
      <c r="H113" t="s">
        <v>1510</v>
      </c>
      <c r="I113" t="s">
        <v>1513</v>
      </c>
      <c r="J113">
        <v>3</v>
      </c>
      <c r="K113" s="130">
        <v>1722</v>
      </c>
    </row>
    <row r="114" spans="2:11">
      <c r="B114" t="s">
        <v>1552</v>
      </c>
      <c r="C114" s="12">
        <v>44524</v>
      </c>
      <c r="D114" s="12">
        <v>44536</v>
      </c>
      <c r="E114" s="91">
        <f>D114-C114</f>
        <v>12</v>
      </c>
      <c r="F114" t="s">
        <v>1540</v>
      </c>
      <c r="G114">
        <v>427</v>
      </c>
      <c r="H114" t="s">
        <v>1532</v>
      </c>
      <c r="I114" t="s">
        <v>1537</v>
      </c>
      <c r="J114">
        <v>1</v>
      </c>
      <c r="K114" s="130">
        <v>1577686</v>
      </c>
    </row>
    <row r="115" spans="2:11">
      <c r="B115" t="s">
        <v>1530</v>
      </c>
      <c r="C115" s="12">
        <v>44545</v>
      </c>
      <c r="D115" s="12">
        <v>44549</v>
      </c>
      <c r="E115" s="91">
        <f>D115-C115</f>
        <v>4</v>
      </c>
      <c r="F115" t="s">
        <v>1520</v>
      </c>
      <c r="G115">
        <v>990</v>
      </c>
      <c r="H115" t="s">
        <v>1523</v>
      </c>
      <c r="I115" t="s">
        <v>1529</v>
      </c>
      <c r="J115">
        <v>3</v>
      </c>
      <c r="K115" s="130">
        <v>77908</v>
      </c>
    </row>
    <row r="116" spans="2:11">
      <c r="B116" t="s">
        <v>1710</v>
      </c>
      <c r="C116" s="12">
        <v>44263</v>
      </c>
      <c r="D116" s="12">
        <v>44269</v>
      </c>
      <c r="E116" s="91">
        <f>D116-C116</f>
        <v>6</v>
      </c>
      <c r="F116" t="s">
        <v>1540</v>
      </c>
      <c r="G116">
        <v>803</v>
      </c>
      <c r="H116" t="s">
        <v>1545</v>
      </c>
      <c r="I116" t="s">
        <v>1579</v>
      </c>
      <c r="J116">
        <v>3</v>
      </c>
      <c r="K116" s="130">
        <v>184042</v>
      </c>
    </row>
    <row r="117" spans="2:11">
      <c r="B117" t="s">
        <v>1551</v>
      </c>
      <c r="C117" s="12">
        <v>44526</v>
      </c>
      <c r="D117" s="12">
        <v>44547</v>
      </c>
      <c r="E117" s="91">
        <f>D117-C117</f>
        <v>21</v>
      </c>
      <c r="F117" t="s">
        <v>1540</v>
      </c>
      <c r="G117">
        <v>716</v>
      </c>
      <c r="H117" t="s">
        <v>1510</v>
      </c>
      <c r="I117" t="s">
        <v>1519</v>
      </c>
      <c r="J117">
        <v>2</v>
      </c>
      <c r="K117" s="130">
        <v>593217</v>
      </c>
    </row>
    <row r="118" spans="2:11">
      <c r="B118" t="s">
        <v>1860</v>
      </c>
      <c r="C118" s="12">
        <v>43990</v>
      </c>
      <c r="D118" s="12">
        <v>44002</v>
      </c>
      <c r="E118" s="91">
        <f>D118-C118</f>
        <v>12</v>
      </c>
      <c r="F118" t="s">
        <v>1520</v>
      </c>
      <c r="G118">
        <v>275</v>
      </c>
      <c r="H118" t="s">
        <v>1500</v>
      </c>
      <c r="I118" t="s">
        <v>1499</v>
      </c>
      <c r="J118">
        <v>5</v>
      </c>
      <c r="K118" s="130">
        <v>386997</v>
      </c>
    </row>
    <row r="119" spans="2:11">
      <c r="B119" t="s">
        <v>1900</v>
      </c>
      <c r="C119" s="12">
        <v>43901</v>
      </c>
      <c r="D119" s="12">
        <v>43926</v>
      </c>
      <c r="E119" s="91">
        <f>D119-C119</f>
        <v>25</v>
      </c>
      <c r="F119" t="s">
        <v>1540</v>
      </c>
      <c r="G119">
        <v>152</v>
      </c>
      <c r="H119" t="s">
        <v>1504</v>
      </c>
      <c r="I119" t="s">
        <v>1507</v>
      </c>
      <c r="J119">
        <v>6</v>
      </c>
      <c r="K119" s="130">
        <v>638171</v>
      </c>
    </row>
    <row r="120" spans="2:11">
      <c r="B120" t="s">
        <v>1852</v>
      </c>
      <c r="C120" s="12">
        <v>44008</v>
      </c>
      <c r="D120" s="12">
        <v>44012</v>
      </c>
      <c r="E120" s="91">
        <f>D120-C120</f>
        <v>4</v>
      </c>
      <c r="F120" t="s">
        <v>1520</v>
      </c>
      <c r="G120">
        <v>152</v>
      </c>
      <c r="H120" t="s">
        <v>1504</v>
      </c>
      <c r="I120" t="s">
        <v>1517</v>
      </c>
      <c r="J120">
        <v>1</v>
      </c>
      <c r="K120" s="130">
        <v>421230</v>
      </c>
    </row>
    <row r="121" spans="2:11">
      <c r="B121" t="s">
        <v>1786</v>
      </c>
      <c r="C121" s="12">
        <v>44127</v>
      </c>
      <c r="D121" s="12">
        <v>44140</v>
      </c>
      <c r="E121" s="91">
        <f>D121-C121</f>
        <v>13</v>
      </c>
      <c r="F121" t="s">
        <v>1505</v>
      </c>
      <c r="G121">
        <v>591</v>
      </c>
      <c r="H121" t="s">
        <v>1532</v>
      </c>
      <c r="I121" t="s">
        <v>1605</v>
      </c>
      <c r="J121">
        <v>3</v>
      </c>
      <c r="K121" s="130">
        <v>38286</v>
      </c>
    </row>
    <row r="122" spans="2:11">
      <c r="B122" t="s">
        <v>1611</v>
      </c>
      <c r="C122" s="12">
        <v>44410</v>
      </c>
      <c r="D122" s="12">
        <v>44411</v>
      </c>
      <c r="E122" s="91">
        <f>D122-C122</f>
        <v>1</v>
      </c>
      <c r="F122" t="s">
        <v>1505</v>
      </c>
      <c r="G122">
        <v>427</v>
      </c>
      <c r="H122" t="s">
        <v>1532</v>
      </c>
      <c r="I122" t="s">
        <v>1569</v>
      </c>
      <c r="J122">
        <v>5</v>
      </c>
      <c r="K122" s="130">
        <v>15338</v>
      </c>
    </row>
    <row r="123" spans="2:11">
      <c r="B123" t="s">
        <v>1693</v>
      </c>
      <c r="C123" s="12">
        <v>44284</v>
      </c>
      <c r="D123" s="12">
        <v>44286</v>
      </c>
      <c r="E123" s="91">
        <f>D123-C123</f>
        <v>2</v>
      </c>
      <c r="F123" t="s">
        <v>1540</v>
      </c>
      <c r="G123">
        <v>591</v>
      </c>
      <c r="H123" t="s">
        <v>1532</v>
      </c>
      <c r="I123" t="s">
        <v>1605</v>
      </c>
      <c r="J123">
        <v>1</v>
      </c>
      <c r="K123" s="130">
        <v>355628</v>
      </c>
    </row>
    <row r="124" spans="2:11">
      <c r="B124" t="s">
        <v>1688</v>
      </c>
      <c r="C124" s="12">
        <v>44290</v>
      </c>
      <c r="D124" s="12">
        <v>44293</v>
      </c>
      <c r="E124" s="91">
        <f>D124-C124</f>
        <v>3</v>
      </c>
      <c r="F124" t="s">
        <v>1505</v>
      </c>
      <c r="G124">
        <v>112</v>
      </c>
      <c r="H124" t="s">
        <v>1545</v>
      </c>
      <c r="I124" t="s">
        <v>1547</v>
      </c>
      <c r="J124">
        <v>3</v>
      </c>
      <c r="K124" s="130">
        <v>318407</v>
      </c>
    </row>
    <row r="125" spans="2:11">
      <c r="B125" t="s">
        <v>1789</v>
      </c>
      <c r="C125" s="12">
        <v>44124</v>
      </c>
      <c r="D125" s="12">
        <v>44137</v>
      </c>
      <c r="E125" s="91">
        <f>D125-C125</f>
        <v>13</v>
      </c>
      <c r="F125" t="s">
        <v>1501</v>
      </c>
      <c r="G125">
        <v>243</v>
      </c>
      <c r="H125" t="s">
        <v>1500</v>
      </c>
      <c r="I125" t="s">
        <v>1558</v>
      </c>
      <c r="J125">
        <v>5</v>
      </c>
      <c r="K125" s="130">
        <v>384555</v>
      </c>
    </row>
    <row r="126" spans="2:11">
      <c r="B126" t="s">
        <v>1715</v>
      </c>
      <c r="C126" s="12">
        <v>44258</v>
      </c>
      <c r="D126" s="12">
        <v>44274</v>
      </c>
      <c r="E126" s="91">
        <f>D126-C126</f>
        <v>16</v>
      </c>
      <c r="F126" t="s">
        <v>1520</v>
      </c>
      <c r="G126">
        <v>510</v>
      </c>
      <c r="H126" t="s">
        <v>1532</v>
      </c>
      <c r="I126" t="s">
        <v>1569</v>
      </c>
      <c r="J126">
        <v>5</v>
      </c>
      <c r="K126" s="130">
        <v>278473</v>
      </c>
    </row>
    <row r="127" spans="2:11">
      <c r="B127" t="s">
        <v>1926</v>
      </c>
      <c r="C127" s="12">
        <v>43851</v>
      </c>
      <c r="D127" s="12">
        <v>43874</v>
      </c>
      <c r="E127" s="91">
        <f>D127-C127</f>
        <v>23</v>
      </c>
      <c r="F127" t="s">
        <v>1520</v>
      </c>
      <c r="G127">
        <v>520</v>
      </c>
      <c r="H127" t="s">
        <v>1532</v>
      </c>
      <c r="I127" t="s">
        <v>1531</v>
      </c>
      <c r="J127">
        <v>3</v>
      </c>
      <c r="K127" s="130">
        <v>291330</v>
      </c>
    </row>
    <row r="128" spans="2:11">
      <c r="B128" t="s">
        <v>1593</v>
      </c>
      <c r="C128" s="12">
        <v>44441</v>
      </c>
      <c r="D128" s="12">
        <v>44454</v>
      </c>
      <c r="E128" s="91">
        <f>D128-C128</f>
        <v>13</v>
      </c>
      <c r="F128" t="s">
        <v>1501</v>
      </c>
      <c r="G128">
        <v>716</v>
      </c>
      <c r="H128" t="s">
        <v>1510</v>
      </c>
      <c r="I128" t="s">
        <v>1549</v>
      </c>
      <c r="J128">
        <v>1</v>
      </c>
      <c r="K128" s="130">
        <v>407947</v>
      </c>
    </row>
    <row r="129" spans="2:11">
      <c r="B129" t="s">
        <v>1931</v>
      </c>
      <c r="C129" s="12">
        <v>43843</v>
      </c>
      <c r="D129" s="12">
        <v>43865</v>
      </c>
      <c r="E129" s="91">
        <f>D129-C129</f>
        <v>22</v>
      </c>
      <c r="F129" t="s">
        <v>1540</v>
      </c>
      <c r="G129">
        <v>803</v>
      </c>
      <c r="H129" t="s">
        <v>1545</v>
      </c>
      <c r="I129" t="s">
        <v>1544</v>
      </c>
      <c r="J129">
        <v>6</v>
      </c>
      <c r="K129" s="130">
        <v>62944</v>
      </c>
    </row>
    <row r="130" spans="2:11">
      <c r="B130" t="s">
        <v>1508</v>
      </c>
      <c r="C130" s="12">
        <v>44557</v>
      </c>
      <c r="D130" s="12">
        <v>44580</v>
      </c>
      <c r="E130" s="91">
        <f>D130-C130</f>
        <v>23</v>
      </c>
      <c r="F130" t="s">
        <v>1505</v>
      </c>
      <c r="G130">
        <v>152</v>
      </c>
      <c r="H130" t="s">
        <v>1504</v>
      </c>
      <c r="I130" t="s">
        <v>1507</v>
      </c>
      <c r="J130">
        <v>3</v>
      </c>
      <c r="K130" s="130">
        <v>208406</v>
      </c>
    </row>
    <row r="131" spans="2:11">
      <c r="B131" t="s">
        <v>1652</v>
      </c>
      <c r="C131" s="12">
        <v>44351</v>
      </c>
      <c r="D131" s="12">
        <v>44373</v>
      </c>
      <c r="E131" s="91">
        <f>D131-C131</f>
        <v>22</v>
      </c>
      <c r="F131" t="s">
        <v>1540</v>
      </c>
      <c r="G131">
        <v>716</v>
      </c>
      <c r="H131" t="s">
        <v>1510</v>
      </c>
      <c r="I131" t="s">
        <v>1549</v>
      </c>
      <c r="J131">
        <v>2</v>
      </c>
      <c r="K131" s="130">
        <v>629301</v>
      </c>
    </row>
    <row r="132" spans="2:11">
      <c r="B132" t="s">
        <v>1620</v>
      </c>
      <c r="C132" s="12">
        <v>44403</v>
      </c>
      <c r="D132" s="12">
        <v>44403</v>
      </c>
      <c r="E132" s="91">
        <f>D132-C132</f>
        <v>0</v>
      </c>
      <c r="F132" t="s">
        <v>1505</v>
      </c>
      <c r="G132">
        <v>803</v>
      </c>
      <c r="H132" t="s">
        <v>1545</v>
      </c>
      <c r="I132" t="s">
        <v>1619</v>
      </c>
      <c r="J132">
        <v>5</v>
      </c>
      <c r="K132" s="130">
        <v>639419</v>
      </c>
    </row>
    <row r="133" spans="2:11">
      <c r="B133" t="s">
        <v>1651</v>
      </c>
      <c r="C133" s="12">
        <v>44358</v>
      </c>
      <c r="D133" s="12">
        <v>44381</v>
      </c>
      <c r="E133" s="91">
        <f>D133-C133</f>
        <v>23</v>
      </c>
      <c r="F133" t="s">
        <v>1501</v>
      </c>
      <c r="G133">
        <v>803</v>
      </c>
      <c r="H133" t="s">
        <v>1545</v>
      </c>
      <c r="I133" t="s">
        <v>1619</v>
      </c>
      <c r="J133">
        <v>3</v>
      </c>
      <c r="K133" s="130">
        <v>628967</v>
      </c>
    </row>
    <row r="134" spans="2:11">
      <c r="B134" t="s">
        <v>1870</v>
      </c>
      <c r="C134" s="12">
        <v>43974</v>
      </c>
      <c r="D134" s="12">
        <v>43979</v>
      </c>
      <c r="E134" s="91">
        <f>D134-C134</f>
        <v>5</v>
      </c>
      <c r="F134" t="s">
        <v>1540</v>
      </c>
      <c r="G134">
        <v>906</v>
      </c>
      <c r="H134" t="s">
        <v>1523</v>
      </c>
      <c r="I134" t="s">
        <v>1529</v>
      </c>
      <c r="J134">
        <v>4</v>
      </c>
      <c r="K134" s="130">
        <v>323632</v>
      </c>
    </row>
    <row r="135" spans="2:11">
      <c r="B135" t="s">
        <v>1754</v>
      </c>
      <c r="C135" s="12">
        <v>44199</v>
      </c>
      <c r="D135" s="12">
        <v>44210</v>
      </c>
      <c r="E135" s="91">
        <f>D135-C135</f>
        <v>11</v>
      </c>
      <c r="F135" t="s">
        <v>1505</v>
      </c>
      <c r="G135">
        <v>354</v>
      </c>
      <c r="H135" t="s">
        <v>1510</v>
      </c>
      <c r="I135" t="s">
        <v>1509</v>
      </c>
      <c r="J135">
        <v>3</v>
      </c>
      <c r="K135" s="130">
        <v>12214</v>
      </c>
    </row>
    <row r="136" spans="2:11">
      <c r="B136" t="s">
        <v>1583</v>
      </c>
      <c r="C136" s="12">
        <v>44459</v>
      </c>
      <c r="D136" s="12">
        <v>44472</v>
      </c>
      <c r="E136" s="91">
        <f>D136-C136</f>
        <v>13</v>
      </c>
      <c r="F136" t="s">
        <v>1520</v>
      </c>
      <c r="G136">
        <v>906</v>
      </c>
      <c r="H136" t="s">
        <v>1523</v>
      </c>
      <c r="I136" t="s">
        <v>1525</v>
      </c>
      <c r="J136">
        <v>6</v>
      </c>
      <c r="K136" s="130">
        <v>541291</v>
      </c>
    </row>
    <row r="137" spans="2:11">
      <c r="B137" t="s">
        <v>1875</v>
      </c>
      <c r="C137" s="12">
        <v>43961</v>
      </c>
      <c r="D137" s="12">
        <v>43967</v>
      </c>
      <c r="E137" s="91">
        <f>D137-C137</f>
        <v>6</v>
      </c>
      <c r="F137" t="s">
        <v>1501</v>
      </c>
      <c r="G137">
        <v>379</v>
      </c>
      <c r="H137" t="s">
        <v>1510</v>
      </c>
      <c r="I137" t="s">
        <v>1513</v>
      </c>
      <c r="J137">
        <v>2</v>
      </c>
      <c r="K137" s="130">
        <v>140923</v>
      </c>
    </row>
    <row r="138" spans="2:11">
      <c r="B138" t="s">
        <v>1819</v>
      </c>
      <c r="C138" s="12">
        <v>44085</v>
      </c>
      <c r="D138" s="12">
        <v>44101</v>
      </c>
      <c r="E138" s="91">
        <f>D138-C138</f>
        <v>16</v>
      </c>
      <c r="F138" t="s">
        <v>1505</v>
      </c>
      <c r="G138">
        <v>990</v>
      </c>
      <c r="H138" t="s">
        <v>1523</v>
      </c>
      <c r="I138" t="s">
        <v>1818</v>
      </c>
      <c r="J138">
        <v>3</v>
      </c>
      <c r="K138" s="130">
        <v>50786</v>
      </c>
    </row>
    <row r="139" spans="2:11">
      <c r="B139" t="s">
        <v>1708</v>
      </c>
      <c r="C139" s="12">
        <v>44266</v>
      </c>
      <c r="D139" s="12">
        <v>44275</v>
      </c>
      <c r="E139" s="91">
        <f>D139-C139</f>
        <v>9</v>
      </c>
      <c r="F139" t="s">
        <v>1505</v>
      </c>
      <c r="G139">
        <v>591</v>
      </c>
      <c r="H139" t="s">
        <v>1532</v>
      </c>
      <c r="I139" t="s">
        <v>1531</v>
      </c>
      <c r="J139">
        <v>3</v>
      </c>
      <c r="K139" s="130">
        <v>35127</v>
      </c>
    </row>
    <row r="140" spans="2:11">
      <c r="B140" t="s">
        <v>1825</v>
      </c>
      <c r="C140" s="12">
        <v>44068</v>
      </c>
      <c r="D140" s="12">
        <v>44080</v>
      </c>
      <c r="E140" s="91">
        <f>D140-C140</f>
        <v>12</v>
      </c>
      <c r="F140" t="s">
        <v>1501</v>
      </c>
      <c r="G140">
        <v>152</v>
      </c>
      <c r="H140" t="s">
        <v>1504</v>
      </c>
      <c r="I140" t="s">
        <v>1515</v>
      </c>
      <c r="J140">
        <v>4</v>
      </c>
      <c r="K140" s="130">
        <v>740878</v>
      </c>
    </row>
    <row r="141" spans="2:11">
      <c r="B141" t="s">
        <v>1657</v>
      </c>
      <c r="C141" s="12">
        <v>44339</v>
      </c>
      <c r="D141" s="12">
        <v>44355</v>
      </c>
      <c r="E141" s="91">
        <f>D141-C141</f>
        <v>16</v>
      </c>
      <c r="F141" t="s">
        <v>1505</v>
      </c>
      <c r="G141">
        <v>803</v>
      </c>
      <c r="H141" t="s">
        <v>1545</v>
      </c>
      <c r="I141" t="s">
        <v>1547</v>
      </c>
      <c r="J141">
        <v>5</v>
      </c>
      <c r="K141" s="130">
        <v>75151</v>
      </c>
    </row>
    <row r="142" spans="2:11">
      <c r="B142" t="s">
        <v>1783</v>
      </c>
      <c r="C142" s="12">
        <v>44137</v>
      </c>
      <c r="D142" s="12">
        <v>44152</v>
      </c>
      <c r="E142" s="91">
        <f>D142-C142</f>
        <v>15</v>
      </c>
      <c r="F142" t="s">
        <v>1520</v>
      </c>
      <c r="G142">
        <v>803</v>
      </c>
      <c r="H142" t="s">
        <v>1545</v>
      </c>
      <c r="I142" t="s">
        <v>1547</v>
      </c>
      <c r="J142">
        <v>3</v>
      </c>
      <c r="K142" s="130">
        <v>314627</v>
      </c>
    </row>
    <row r="143" spans="2:11">
      <c r="B143" t="s">
        <v>1661</v>
      </c>
      <c r="C143" s="12">
        <v>44337</v>
      </c>
      <c r="D143" s="12">
        <v>44339</v>
      </c>
      <c r="E143" s="91">
        <f>D143-C143</f>
        <v>2</v>
      </c>
      <c r="F143" t="s">
        <v>1520</v>
      </c>
      <c r="G143">
        <v>152</v>
      </c>
      <c r="H143" t="s">
        <v>1504</v>
      </c>
      <c r="I143" t="s">
        <v>1613</v>
      </c>
      <c r="J143">
        <v>3</v>
      </c>
      <c r="K143" s="130">
        <v>194628</v>
      </c>
    </row>
    <row r="144" spans="2:11">
      <c r="B144" t="s">
        <v>1687</v>
      </c>
      <c r="C144" s="12">
        <v>44290</v>
      </c>
      <c r="D144" s="12">
        <v>44312</v>
      </c>
      <c r="E144" s="91">
        <f>D144-C144</f>
        <v>22</v>
      </c>
      <c r="F144" t="s">
        <v>1501</v>
      </c>
      <c r="G144">
        <v>803</v>
      </c>
      <c r="H144" t="s">
        <v>1545</v>
      </c>
      <c r="I144" t="s">
        <v>1544</v>
      </c>
      <c r="J144">
        <v>5</v>
      </c>
      <c r="K144" s="130">
        <v>395348</v>
      </c>
    </row>
    <row r="145" spans="2:11">
      <c r="B145" t="s">
        <v>1662</v>
      </c>
      <c r="C145" s="12">
        <v>44336</v>
      </c>
      <c r="D145" s="12">
        <v>44348</v>
      </c>
      <c r="E145" s="91">
        <f>D145-C145</f>
        <v>12</v>
      </c>
      <c r="F145" t="s">
        <v>1505</v>
      </c>
      <c r="G145">
        <v>716</v>
      </c>
      <c r="H145" t="s">
        <v>1510</v>
      </c>
      <c r="I145" t="s">
        <v>1549</v>
      </c>
      <c r="J145">
        <v>2</v>
      </c>
      <c r="K145" s="130">
        <v>22959</v>
      </c>
    </row>
    <row r="146" spans="2:11">
      <c r="B146" t="s">
        <v>1691</v>
      </c>
      <c r="C146" s="12">
        <v>44287</v>
      </c>
      <c r="D146" s="12">
        <v>44292</v>
      </c>
      <c r="E146" s="91">
        <f>D146-C146</f>
        <v>5</v>
      </c>
      <c r="F146" t="s">
        <v>1505</v>
      </c>
      <c r="G146">
        <v>716</v>
      </c>
      <c r="H146" t="s">
        <v>1510</v>
      </c>
      <c r="I146" t="s">
        <v>1509</v>
      </c>
      <c r="J146">
        <v>5</v>
      </c>
      <c r="K146" s="130">
        <v>48654</v>
      </c>
    </row>
    <row r="147" spans="2:11">
      <c r="B147" t="s">
        <v>1550</v>
      </c>
      <c r="C147" s="12">
        <v>44534</v>
      </c>
      <c r="D147" s="12">
        <v>44546</v>
      </c>
      <c r="E147" s="91">
        <f>D147-C147</f>
        <v>12</v>
      </c>
      <c r="F147" t="s">
        <v>1501</v>
      </c>
      <c r="G147">
        <v>354</v>
      </c>
      <c r="H147" t="s">
        <v>1510</v>
      </c>
      <c r="I147" t="s">
        <v>1549</v>
      </c>
      <c r="J147">
        <v>4</v>
      </c>
      <c r="K147" s="130">
        <v>228315</v>
      </c>
    </row>
    <row r="148" spans="2:11">
      <c r="B148" t="s">
        <v>1648</v>
      </c>
      <c r="C148" s="12">
        <v>44363</v>
      </c>
      <c r="D148" s="12">
        <v>44375</v>
      </c>
      <c r="E148" s="91">
        <f>D148-C148</f>
        <v>12</v>
      </c>
      <c r="F148" t="s">
        <v>1501</v>
      </c>
      <c r="G148">
        <v>520</v>
      </c>
      <c r="H148" t="s">
        <v>1532</v>
      </c>
      <c r="I148" t="s">
        <v>1577</v>
      </c>
      <c r="J148">
        <v>6</v>
      </c>
      <c r="K148" s="130">
        <v>34052</v>
      </c>
    </row>
    <row r="149" spans="2:11">
      <c r="B149" t="s">
        <v>1869</v>
      </c>
      <c r="C149" s="12">
        <v>43974</v>
      </c>
      <c r="D149" s="12">
        <v>43998</v>
      </c>
      <c r="E149" s="91">
        <f>D149-C149</f>
        <v>24</v>
      </c>
      <c r="F149" t="s">
        <v>1501</v>
      </c>
      <c r="G149">
        <v>803</v>
      </c>
      <c r="H149" t="s">
        <v>1545</v>
      </c>
      <c r="I149" t="s">
        <v>1567</v>
      </c>
      <c r="J149">
        <v>3</v>
      </c>
      <c r="K149" s="130">
        <v>667355</v>
      </c>
    </row>
    <row r="150" spans="2:11">
      <c r="B150" t="s">
        <v>1612</v>
      </c>
      <c r="C150" s="12">
        <v>44406</v>
      </c>
      <c r="D150" s="12">
        <v>44429</v>
      </c>
      <c r="E150" s="91">
        <f>D150-C150</f>
        <v>23</v>
      </c>
      <c r="F150" t="s">
        <v>1505</v>
      </c>
      <c r="G150">
        <v>243</v>
      </c>
      <c r="H150" t="s">
        <v>1500</v>
      </c>
      <c r="I150" t="s">
        <v>1558</v>
      </c>
      <c r="J150">
        <v>2</v>
      </c>
      <c r="K150" s="130">
        <v>593368</v>
      </c>
    </row>
    <row r="151" spans="2:11">
      <c r="B151" t="s">
        <v>1886</v>
      </c>
      <c r="C151" s="12">
        <v>43934</v>
      </c>
      <c r="D151" s="12">
        <v>43935</v>
      </c>
      <c r="E151" s="91">
        <f>D151-C151</f>
        <v>1</v>
      </c>
      <c r="F151" t="s">
        <v>1501</v>
      </c>
      <c r="G151">
        <v>275</v>
      </c>
      <c r="H151" t="s">
        <v>1500</v>
      </c>
      <c r="I151" t="s">
        <v>1527</v>
      </c>
      <c r="J151">
        <v>6</v>
      </c>
      <c r="K151" s="130">
        <v>165393</v>
      </c>
    </row>
    <row r="152" spans="2:11">
      <c r="B152" t="s">
        <v>1924</v>
      </c>
      <c r="C152" s="12">
        <v>43855</v>
      </c>
      <c r="D152" s="12">
        <v>43875</v>
      </c>
      <c r="E152" s="91">
        <f>D152-C152</f>
        <v>20</v>
      </c>
      <c r="F152" t="s">
        <v>1501</v>
      </c>
      <c r="G152">
        <v>354</v>
      </c>
      <c r="H152" t="s">
        <v>1510</v>
      </c>
      <c r="I152" t="s">
        <v>1509</v>
      </c>
      <c r="J152">
        <v>4</v>
      </c>
      <c r="K152" s="130">
        <v>484754</v>
      </c>
    </row>
    <row r="153" spans="2:11">
      <c r="B153" t="s">
        <v>1618</v>
      </c>
      <c r="C153" s="12">
        <v>44404</v>
      </c>
      <c r="D153" s="12">
        <v>44422</v>
      </c>
      <c r="E153" s="91">
        <f>D153-C153</f>
        <v>18</v>
      </c>
      <c r="F153" t="s">
        <v>1505</v>
      </c>
      <c r="G153">
        <v>152</v>
      </c>
      <c r="H153" t="s">
        <v>1504</v>
      </c>
      <c r="I153" t="s">
        <v>1613</v>
      </c>
      <c r="J153">
        <v>5</v>
      </c>
      <c r="K153" s="130">
        <v>297437</v>
      </c>
    </row>
    <row r="154" spans="2:11">
      <c r="B154" t="s">
        <v>1634</v>
      </c>
      <c r="C154" s="12">
        <v>44383</v>
      </c>
      <c r="D154" s="12">
        <v>44389</v>
      </c>
      <c r="E154" s="91">
        <f>D154-C154</f>
        <v>6</v>
      </c>
      <c r="F154" t="s">
        <v>1505</v>
      </c>
      <c r="G154">
        <v>331</v>
      </c>
      <c r="H154" t="s">
        <v>1510</v>
      </c>
      <c r="I154" t="s">
        <v>1513</v>
      </c>
      <c r="J154">
        <v>1</v>
      </c>
      <c r="K154" s="130">
        <v>844320</v>
      </c>
    </row>
    <row r="155" spans="2:11">
      <c r="B155" t="s">
        <v>1761</v>
      </c>
      <c r="C155" s="12">
        <v>44184</v>
      </c>
      <c r="D155" s="12">
        <v>44188</v>
      </c>
      <c r="E155" s="91">
        <f>D155-C155</f>
        <v>4</v>
      </c>
      <c r="F155" t="s">
        <v>1540</v>
      </c>
      <c r="G155">
        <v>379</v>
      </c>
      <c r="H155" t="s">
        <v>1510</v>
      </c>
      <c r="I155" t="s">
        <v>1513</v>
      </c>
      <c r="J155">
        <v>2</v>
      </c>
      <c r="K155" s="130">
        <v>217833</v>
      </c>
    </row>
    <row r="156" spans="2:11">
      <c r="B156" t="s">
        <v>1629</v>
      </c>
      <c r="C156" s="12">
        <v>44394</v>
      </c>
      <c r="D156" s="12">
        <v>44415</v>
      </c>
      <c r="E156" s="91">
        <f>D156-C156</f>
        <v>21</v>
      </c>
      <c r="F156" t="s">
        <v>1540</v>
      </c>
      <c r="G156">
        <v>243</v>
      </c>
      <c r="H156" t="s">
        <v>1500</v>
      </c>
      <c r="I156" t="s">
        <v>1565</v>
      </c>
      <c r="J156">
        <v>6</v>
      </c>
      <c r="K156" s="130">
        <v>757121</v>
      </c>
    </row>
    <row r="157" spans="2:11">
      <c r="B157" t="s">
        <v>1851</v>
      </c>
      <c r="C157" s="12">
        <v>44009</v>
      </c>
      <c r="D157" s="12">
        <v>44012</v>
      </c>
      <c r="E157" s="91">
        <f>D157-C157</f>
        <v>3</v>
      </c>
      <c r="F157" t="s">
        <v>1505</v>
      </c>
      <c r="G157">
        <v>427</v>
      </c>
      <c r="H157" t="s">
        <v>1532</v>
      </c>
      <c r="I157" t="s">
        <v>1569</v>
      </c>
      <c r="J157">
        <v>4</v>
      </c>
      <c r="K157" s="130">
        <v>83849</v>
      </c>
    </row>
    <row r="158" spans="2:11">
      <c r="B158" t="s">
        <v>1758</v>
      </c>
      <c r="C158" s="12">
        <v>44192</v>
      </c>
      <c r="D158" s="12">
        <v>44192</v>
      </c>
      <c r="E158" s="91">
        <f>D158-C158</f>
        <v>0</v>
      </c>
      <c r="F158" t="s">
        <v>1505</v>
      </c>
      <c r="G158">
        <v>152</v>
      </c>
      <c r="H158" t="s">
        <v>1504</v>
      </c>
      <c r="I158" t="s">
        <v>1515</v>
      </c>
      <c r="J158">
        <v>6</v>
      </c>
      <c r="K158" s="130">
        <v>86406</v>
      </c>
    </row>
    <row r="159" spans="2:11">
      <c r="B159" t="s">
        <v>1889</v>
      </c>
      <c r="C159" s="12">
        <v>43928</v>
      </c>
      <c r="D159" s="12">
        <v>43952</v>
      </c>
      <c r="E159" s="91">
        <f>D159-C159</f>
        <v>24</v>
      </c>
      <c r="F159" t="s">
        <v>1505</v>
      </c>
      <c r="G159">
        <v>803</v>
      </c>
      <c r="H159" t="s">
        <v>1545</v>
      </c>
      <c r="I159" t="s">
        <v>1579</v>
      </c>
      <c r="J159">
        <v>4</v>
      </c>
      <c r="K159" s="130">
        <v>537265</v>
      </c>
    </row>
    <row r="160" spans="2:11">
      <c r="B160" t="s">
        <v>1912</v>
      </c>
      <c r="C160" s="12">
        <v>43881</v>
      </c>
      <c r="D160" s="12">
        <v>43906</v>
      </c>
      <c r="E160" s="91">
        <f>D160-C160</f>
        <v>25</v>
      </c>
      <c r="F160" t="s">
        <v>1540</v>
      </c>
      <c r="G160">
        <v>275</v>
      </c>
      <c r="H160" t="s">
        <v>1500</v>
      </c>
      <c r="I160" t="s">
        <v>1499</v>
      </c>
      <c r="J160">
        <v>3</v>
      </c>
      <c r="K160" s="130">
        <v>370317</v>
      </c>
    </row>
    <row r="161" spans="2:11">
      <c r="B161" t="s">
        <v>1760</v>
      </c>
      <c r="C161" s="12">
        <v>44187</v>
      </c>
      <c r="D161" s="12">
        <v>44211</v>
      </c>
      <c r="E161" s="91">
        <f>D161-C161</f>
        <v>24</v>
      </c>
      <c r="F161" t="s">
        <v>1501</v>
      </c>
      <c r="G161">
        <v>591</v>
      </c>
      <c r="H161" t="s">
        <v>1532</v>
      </c>
      <c r="I161" t="s">
        <v>1537</v>
      </c>
      <c r="J161">
        <v>3</v>
      </c>
      <c r="K161" s="130">
        <v>799217</v>
      </c>
    </row>
    <row r="162" spans="2:11">
      <c r="B162" t="s">
        <v>1839</v>
      </c>
      <c r="C162" s="12">
        <v>44036</v>
      </c>
      <c r="D162" s="12">
        <v>44053</v>
      </c>
      <c r="E162" s="91">
        <f>D162-C162</f>
        <v>17</v>
      </c>
      <c r="F162" t="s">
        <v>1505</v>
      </c>
      <c r="G162">
        <v>331</v>
      </c>
      <c r="H162" t="s">
        <v>1510</v>
      </c>
      <c r="I162" t="s">
        <v>1519</v>
      </c>
      <c r="J162">
        <v>4</v>
      </c>
      <c r="K162" s="130">
        <v>83312</v>
      </c>
    </row>
    <row r="163" spans="2:11">
      <c r="B163" t="s">
        <v>1901</v>
      </c>
      <c r="C163" s="12">
        <v>43901</v>
      </c>
      <c r="D163" s="12">
        <v>43909</v>
      </c>
      <c r="E163" s="91">
        <f>D163-C163</f>
        <v>8</v>
      </c>
      <c r="F163" t="s">
        <v>1505</v>
      </c>
      <c r="G163">
        <v>249</v>
      </c>
      <c r="H163" t="s">
        <v>1500</v>
      </c>
      <c r="I163" t="s">
        <v>1565</v>
      </c>
      <c r="J163">
        <v>5</v>
      </c>
      <c r="K163" s="130">
        <v>341781</v>
      </c>
    </row>
    <row r="164" spans="2:11">
      <c r="B164" t="s">
        <v>1645</v>
      </c>
      <c r="C164" s="12">
        <v>44368</v>
      </c>
      <c r="D164" s="12">
        <v>44372</v>
      </c>
      <c r="E164" s="91">
        <f>D164-C164</f>
        <v>4</v>
      </c>
      <c r="F164" t="s">
        <v>1505</v>
      </c>
      <c r="G164">
        <v>249</v>
      </c>
      <c r="H164" t="s">
        <v>1500</v>
      </c>
      <c r="I164" t="s">
        <v>1527</v>
      </c>
      <c r="J164">
        <v>5</v>
      </c>
      <c r="K164" s="130">
        <v>38148</v>
      </c>
    </row>
    <row r="165" spans="2:11">
      <c r="B165" t="s">
        <v>1770</v>
      </c>
      <c r="C165" s="12">
        <v>44169</v>
      </c>
      <c r="D165" s="12">
        <v>44190</v>
      </c>
      <c r="E165" s="91">
        <f>D165-C165</f>
        <v>21</v>
      </c>
      <c r="F165" t="s">
        <v>1501</v>
      </c>
      <c r="G165">
        <v>803</v>
      </c>
      <c r="H165" t="s">
        <v>1545</v>
      </c>
      <c r="I165" t="s">
        <v>1544</v>
      </c>
      <c r="J165">
        <v>3</v>
      </c>
      <c r="K165" s="130">
        <v>577960</v>
      </c>
    </row>
    <row r="166" spans="2:11">
      <c r="B166" t="s">
        <v>1858</v>
      </c>
      <c r="C166" s="12">
        <v>43992</v>
      </c>
      <c r="D166" s="12">
        <v>44007</v>
      </c>
      <c r="E166" s="91">
        <f>D166-C166</f>
        <v>15</v>
      </c>
      <c r="F166" t="s">
        <v>1520</v>
      </c>
      <c r="G166">
        <v>716</v>
      </c>
      <c r="H166" t="s">
        <v>1510</v>
      </c>
      <c r="I166" t="s">
        <v>1539</v>
      </c>
      <c r="J166">
        <v>4</v>
      </c>
      <c r="K166" s="130">
        <v>694429</v>
      </c>
    </row>
    <row r="167" spans="2:11">
      <c r="B167" t="s">
        <v>1814</v>
      </c>
      <c r="C167" s="12">
        <v>44091</v>
      </c>
      <c r="D167" s="12">
        <v>44112</v>
      </c>
      <c r="E167" s="91">
        <f>D167-C167</f>
        <v>21</v>
      </c>
      <c r="F167" t="s">
        <v>1540</v>
      </c>
      <c r="G167">
        <v>112</v>
      </c>
      <c r="H167" t="s">
        <v>1545</v>
      </c>
      <c r="I167" t="s">
        <v>1575</v>
      </c>
      <c r="J167">
        <v>6</v>
      </c>
      <c r="K167" s="130">
        <v>296799</v>
      </c>
    </row>
    <row r="168" spans="2:11">
      <c r="B168" t="s">
        <v>1795</v>
      </c>
      <c r="C168" s="12">
        <v>44119</v>
      </c>
      <c r="D168" s="12">
        <v>44137</v>
      </c>
      <c r="E168" s="91">
        <f>D168-C168</f>
        <v>18</v>
      </c>
      <c r="F168" t="s">
        <v>1501</v>
      </c>
      <c r="G168">
        <v>152</v>
      </c>
      <c r="H168" t="s">
        <v>1504</v>
      </c>
      <c r="I168" t="s">
        <v>1507</v>
      </c>
      <c r="J168">
        <v>6</v>
      </c>
      <c r="K168" s="130">
        <v>7218</v>
      </c>
    </row>
    <row r="169" spans="2:11">
      <c r="B169" t="s">
        <v>1717</v>
      </c>
      <c r="C169" s="12">
        <v>44256</v>
      </c>
      <c r="D169" s="12">
        <v>44279</v>
      </c>
      <c r="E169" s="91">
        <f>D169-C169</f>
        <v>23</v>
      </c>
      <c r="F169" t="s">
        <v>1540</v>
      </c>
      <c r="G169">
        <v>379</v>
      </c>
      <c r="H169" t="s">
        <v>1510</v>
      </c>
      <c r="I169" t="s">
        <v>1509</v>
      </c>
      <c r="J169">
        <v>5</v>
      </c>
      <c r="K169" s="130">
        <v>438512</v>
      </c>
    </row>
    <row r="170" spans="2:11">
      <c r="B170" t="s">
        <v>1799</v>
      </c>
      <c r="C170" s="12">
        <v>44114</v>
      </c>
      <c r="D170" s="12">
        <v>44127</v>
      </c>
      <c r="E170" s="91">
        <f>D170-C170</f>
        <v>13</v>
      </c>
      <c r="F170" t="s">
        <v>1505</v>
      </c>
      <c r="G170">
        <v>112</v>
      </c>
      <c r="H170" t="s">
        <v>1545</v>
      </c>
      <c r="I170" t="s">
        <v>1619</v>
      </c>
      <c r="J170">
        <v>4</v>
      </c>
      <c r="K170" s="130">
        <v>245699</v>
      </c>
    </row>
    <row r="171" spans="2:11">
      <c r="B171" t="s">
        <v>1817</v>
      </c>
      <c r="C171" s="12">
        <v>44090</v>
      </c>
      <c r="D171" s="12">
        <v>44098</v>
      </c>
      <c r="E171" s="91">
        <f>D171-C171</f>
        <v>8</v>
      </c>
      <c r="F171" t="s">
        <v>1501</v>
      </c>
      <c r="G171">
        <v>112</v>
      </c>
      <c r="H171" t="s">
        <v>1545</v>
      </c>
      <c r="I171" t="s">
        <v>1567</v>
      </c>
      <c r="J171">
        <v>3</v>
      </c>
      <c r="K171" s="130">
        <v>747375</v>
      </c>
    </row>
    <row r="172" spans="2:11">
      <c r="B172" t="s">
        <v>1729</v>
      </c>
      <c r="C172" s="12">
        <v>44241</v>
      </c>
      <c r="D172" s="12">
        <v>44259</v>
      </c>
      <c r="E172" s="91">
        <f>D172-C172</f>
        <v>18</v>
      </c>
      <c r="F172" t="s">
        <v>1520</v>
      </c>
      <c r="G172">
        <v>990</v>
      </c>
      <c r="H172" t="s">
        <v>1523</v>
      </c>
      <c r="I172" t="s">
        <v>1529</v>
      </c>
      <c r="J172">
        <v>1</v>
      </c>
      <c r="K172" s="130">
        <v>54843</v>
      </c>
    </row>
    <row r="173" spans="2:11">
      <c r="B173" t="s">
        <v>1574</v>
      </c>
      <c r="C173" s="12">
        <v>44482</v>
      </c>
      <c r="D173" s="12">
        <v>44491</v>
      </c>
      <c r="E173" s="91">
        <f>D173-C173</f>
        <v>9</v>
      </c>
      <c r="F173" t="s">
        <v>1501</v>
      </c>
      <c r="G173">
        <v>152</v>
      </c>
      <c r="H173" t="s">
        <v>1504</v>
      </c>
      <c r="I173" t="s">
        <v>1507</v>
      </c>
      <c r="J173">
        <v>3</v>
      </c>
      <c r="K173" s="130">
        <v>16085</v>
      </c>
    </row>
    <row r="174" spans="2:11">
      <c r="B174" t="s">
        <v>1905</v>
      </c>
      <c r="C174" s="12">
        <v>43889</v>
      </c>
      <c r="D174" s="12">
        <v>43914</v>
      </c>
      <c r="E174" s="91">
        <f>D174-C174</f>
        <v>25</v>
      </c>
      <c r="F174" t="s">
        <v>1505</v>
      </c>
      <c r="G174">
        <v>803</v>
      </c>
      <c r="H174" t="s">
        <v>1545</v>
      </c>
      <c r="I174" t="s">
        <v>1547</v>
      </c>
      <c r="J174">
        <v>6</v>
      </c>
      <c r="K174" s="130">
        <v>379128</v>
      </c>
    </row>
    <row r="175" spans="2:11">
      <c r="B175" t="s">
        <v>1736</v>
      </c>
      <c r="C175" s="12">
        <v>44227</v>
      </c>
      <c r="D175" s="12">
        <v>44243</v>
      </c>
      <c r="E175" s="91">
        <f>D175-C175</f>
        <v>16</v>
      </c>
      <c r="F175" t="s">
        <v>1520</v>
      </c>
      <c r="G175">
        <v>152</v>
      </c>
      <c r="H175" t="s">
        <v>1504</v>
      </c>
      <c r="I175" t="s">
        <v>1503</v>
      </c>
      <c r="J175">
        <v>4</v>
      </c>
      <c r="K175" s="130">
        <v>56602</v>
      </c>
    </row>
    <row r="176" spans="2:11">
      <c r="B176" t="s">
        <v>1738</v>
      </c>
      <c r="C176" s="12">
        <v>44225</v>
      </c>
      <c r="D176" s="12">
        <v>44239</v>
      </c>
      <c r="E176" s="91">
        <f>D176-C176</f>
        <v>14</v>
      </c>
      <c r="F176" t="s">
        <v>1501</v>
      </c>
      <c r="G176">
        <v>152</v>
      </c>
      <c r="H176" t="s">
        <v>1504</v>
      </c>
      <c r="I176" t="s">
        <v>1515</v>
      </c>
      <c r="J176">
        <v>4</v>
      </c>
      <c r="K176" s="130">
        <v>685029</v>
      </c>
    </row>
    <row r="177" spans="2:11">
      <c r="B177" t="s">
        <v>1686</v>
      </c>
      <c r="C177" s="12">
        <v>44291</v>
      </c>
      <c r="D177" s="12">
        <v>44293</v>
      </c>
      <c r="E177" s="91">
        <f>D177-C177</f>
        <v>2</v>
      </c>
      <c r="F177" t="s">
        <v>1501</v>
      </c>
      <c r="G177">
        <v>275</v>
      </c>
      <c r="H177" t="s">
        <v>1500</v>
      </c>
      <c r="I177" t="s">
        <v>1558</v>
      </c>
      <c r="J177">
        <v>5</v>
      </c>
      <c r="K177" s="130">
        <v>536276</v>
      </c>
    </row>
    <row r="178" spans="2:11">
      <c r="B178" t="s">
        <v>1591</v>
      </c>
      <c r="C178" s="12">
        <v>44442</v>
      </c>
      <c r="D178" s="12">
        <v>44462</v>
      </c>
      <c r="E178" s="91">
        <f>D178-C178</f>
        <v>20</v>
      </c>
      <c r="F178" t="s">
        <v>1505</v>
      </c>
      <c r="G178">
        <v>331</v>
      </c>
      <c r="H178" t="s">
        <v>1510</v>
      </c>
      <c r="I178" t="s">
        <v>1513</v>
      </c>
      <c r="J178">
        <v>4</v>
      </c>
      <c r="K178" s="130">
        <v>274732</v>
      </c>
    </row>
    <row r="179" spans="2:11">
      <c r="B179" t="s">
        <v>1733</v>
      </c>
      <c r="C179" s="12">
        <v>44230</v>
      </c>
      <c r="D179" s="12">
        <v>44253</v>
      </c>
      <c r="E179" s="91">
        <f>D179-C179</f>
        <v>23</v>
      </c>
      <c r="F179" t="s">
        <v>1501</v>
      </c>
      <c r="G179">
        <v>249</v>
      </c>
      <c r="H179" t="s">
        <v>1500</v>
      </c>
      <c r="I179" t="s">
        <v>1558</v>
      </c>
      <c r="J179">
        <v>1</v>
      </c>
      <c r="K179" s="130">
        <v>567785</v>
      </c>
    </row>
    <row r="180" spans="2:11">
      <c r="B180" t="s">
        <v>1568</v>
      </c>
      <c r="C180" s="12">
        <v>44503</v>
      </c>
      <c r="D180" s="12">
        <v>44526</v>
      </c>
      <c r="E180" s="91">
        <f>D180-C180</f>
        <v>23</v>
      </c>
      <c r="F180" t="s">
        <v>1505</v>
      </c>
      <c r="G180">
        <v>803</v>
      </c>
      <c r="H180" t="s">
        <v>1545</v>
      </c>
      <c r="I180" t="s">
        <v>1567</v>
      </c>
      <c r="J180">
        <v>3</v>
      </c>
      <c r="K180" s="130">
        <v>203644</v>
      </c>
    </row>
    <row r="181" spans="2:11">
      <c r="B181" t="s">
        <v>1908</v>
      </c>
      <c r="C181" s="12">
        <v>43886</v>
      </c>
      <c r="D181" s="12">
        <v>43906</v>
      </c>
      <c r="E181" s="91">
        <f>D181-C181</f>
        <v>20</v>
      </c>
      <c r="F181" t="s">
        <v>1505</v>
      </c>
      <c r="G181">
        <v>249</v>
      </c>
      <c r="H181" t="s">
        <v>1500</v>
      </c>
      <c r="I181" t="s">
        <v>1542</v>
      </c>
      <c r="J181">
        <v>5</v>
      </c>
      <c r="K181" s="130">
        <v>247404</v>
      </c>
    </row>
    <row r="182" spans="2:11">
      <c r="B182" t="s">
        <v>1704</v>
      </c>
      <c r="C182" s="12">
        <v>44271</v>
      </c>
      <c r="D182" s="12">
        <v>44291</v>
      </c>
      <c r="E182" s="91">
        <f>D182-C182</f>
        <v>20</v>
      </c>
      <c r="F182" t="s">
        <v>1501</v>
      </c>
      <c r="G182">
        <v>803</v>
      </c>
      <c r="H182" t="s">
        <v>1545</v>
      </c>
      <c r="I182" t="s">
        <v>1579</v>
      </c>
      <c r="J182">
        <v>6</v>
      </c>
      <c r="K182" s="130">
        <v>566289</v>
      </c>
    </row>
    <row r="183" spans="2:11">
      <c r="B183" t="s">
        <v>1878</v>
      </c>
      <c r="C183" s="12">
        <v>43952</v>
      </c>
      <c r="D183" s="12">
        <v>43956</v>
      </c>
      <c r="E183" s="91">
        <f>D183-C183</f>
        <v>4</v>
      </c>
      <c r="F183" t="s">
        <v>1520</v>
      </c>
      <c r="G183">
        <v>591</v>
      </c>
      <c r="H183" t="s">
        <v>1532</v>
      </c>
      <c r="I183" t="s">
        <v>1537</v>
      </c>
      <c r="J183">
        <v>3</v>
      </c>
      <c r="K183" s="130">
        <v>414342</v>
      </c>
    </row>
    <row r="184" spans="2:11">
      <c r="B184" t="s">
        <v>1788</v>
      </c>
      <c r="C184" s="12">
        <v>44124</v>
      </c>
      <c r="D184" s="12">
        <v>44144</v>
      </c>
      <c r="E184" s="91">
        <f>D184-C184</f>
        <v>20</v>
      </c>
      <c r="F184" t="s">
        <v>1505</v>
      </c>
      <c r="G184">
        <v>803</v>
      </c>
      <c r="H184" t="s">
        <v>1545</v>
      </c>
      <c r="I184" t="s">
        <v>1575</v>
      </c>
      <c r="J184">
        <v>2</v>
      </c>
      <c r="K184" s="130">
        <v>44773</v>
      </c>
    </row>
    <row r="185" spans="2:11">
      <c r="B185" t="s">
        <v>1883</v>
      </c>
      <c r="C185" s="12">
        <v>43945</v>
      </c>
      <c r="D185" s="12">
        <v>43964</v>
      </c>
      <c r="E185" s="91">
        <f>D185-C185</f>
        <v>19</v>
      </c>
      <c r="F185" t="s">
        <v>1520</v>
      </c>
      <c r="G185">
        <v>354</v>
      </c>
      <c r="H185" t="s">
        <v>1510</v>
      </c>
      <c r="I185" t="s">
        <v>1519</v>
      </c>
      <c r="J185">
        <v>3</v>
      </c>
      <c r="K185" s="130">
        <v>637516</v>
      </c>
    </row>
    <row r="186" spans="2:11">
      <c r="B186" t="s">
        <v>1560</v>
      </c>
      <c r="C186" s="12">
        <v>44513</v>
      </c>
      <c r="D186" s="12">
        <v>44538</v>
      </c>
      <c r="E186" s="91">
        <f>D186-C186</f>
        <v>25</v>
      </c>
      <c r="F186" t="s">
        <v>1505</v>
      </c>
      <c r="G186">
        <v>716</v>
      </c>
      <c r="H186" t="s">
        <v>1510</v>
      </c>
      <c r="I186" t="s">
        <v>1513</v>
      </c>
      <c r="J186">
        <v>4</v>
      </c>
      <c r="K186" s="130">
        <v>139609</v>
      </c>
    </row>
    <row r="187" spans="2:11">
      <c r="B187" t="s">
        <v>1737</v>
      </c>
      <c r="C187" s="12">
        <v>44226</v>
      </c>
      <c r="D187" s="12">
        <v>44242</v>
      </c>
      <c r="E187" s="91">
        <f>D187-C187</f>
        <v>16</v>
      </c>
      <c r="F187" t="s">
        <v>1540</v>
      </c>
      <c r="G187">
        <v>716</v>
      </c>
      <c r="H187" t="s">
        <v>1510</v>
      </c>
      <c r="I187" t="s">
        <v>1513</v>
      </c>
      <c r="J187">
        <v>5</v>
      </c>
      <c r="K187" s="130">
        <v>164499</v>
      </c>
    </row>
    <row r="188" spans="2:11">
      <c r="B188" t="s">
        <v>1622</v>
      </c>
      <c r="C188" s="12">
        <v>44401</v>
      </c>
      <c r="D188" s="12">
        <v>44417</v>
      </c>
      <c r="E188" s="91">
        <f>D188-C188</f>
        <v>16</v>
      </c>
      <c r="F188" t="s">
        <v>1505</v>
      </c>
      <c r="G188">
        <v>112</v>
      </c>
      <c r="H188" t="s">
        <v>1545</v>
      </c>
      <c r="I188" t="s">
        <v>1579</v>
      </c>
      <c r="J188">
        <v>2</v>
      </c>
      <c r="K188" s="130">
        <v>527313</v>
      </c>
    </row>
    <row r="189" spans="2:11">
      <c r="B189" t="s">
        <v>1774</v>
      </c>
      <c r="C189" s="12">
        <v>44163</v>
      </c>
      <c r="D189" s="12">
        <v>44167</v>
      </c>
      <c r="E189" s="91">
        <f>D189-C189</f>
        <v>4</v>
      </c>
      <c r="F189" t="s">
        <v>1501</v>
      </c>
      <c r="G189">
        <v>510</v>
      </c>
      <c r="H189" t="s">
        <v>1532</v>
      </c>
      <c r="I189" t="s">
        <v>1601</v>
      </c>
      <c r="J189">
        <v>4</v>
      </c>
      <c r="K189" s="130">
        <v>530083</v>
      </c>
    </row>
    <row r="190" spans="2:11">
      <c r="B190" t="s">
        <v>1844</v>
      </c>
      <c r="C190" s="12">
        <v>44023</v>
      </c>
      <c r="D190" s="12">
        <v>44030</v>
      </c>
      <c r="E190" s="91">
        <f>D190-C190</f>
        <v>7</v>
      </c>
      <c r="F190" t="s">
        <v>1501</v>
      </c>
      <c r="G190">
        <v>112</v>
      </c>
      <c r="H190" t="s">
        <v>1545</v>
      </c>
      <c r="I190" t="s">
        <v>1575</v>
      </c>
      <c r="J190">
        <v>5</v>
      </c>
      <c r="K190" s="130">
        <v>710825</v>
      </c>
    </row>
    <row r="191" spans="2:11">
      <c r="B191" t="s">
        <v>1653</v>
      </c>
      <c r="C191" s="12">
        <v>44346</v>
      </c>
      <c r="D191" s="12">
        <v>44359</v>
      </c>
      <c r="E191" s="91">
        <f>D191-C191</f>
        <v>13</v>
      </c>
      <c r="F191" t="s">
        <v>1501</v>
      </c>
      <c r="G191">
        <v>354</v>
      </c>
      <c r="H191" t="s">
        <v>1510</v>
      </c>
      <c r="I191" t="s">
        <v>1513</v>
      </c>
      <c r="J191">
        <v>2</v>
      </c>
      <c r="K191" s="130">
        <v>501621</v>
      </c>
    </row>
    <row r="192" spans="2:11">
      <c r="B192" t="s">
        <v>1874</v>
      </c>
      <c r="C192" s="12">
        <v>43963</v>
      </c>
      <c r="D192" s="12">
        <v>43986</v>
      </c>
      <c r="E192" s="91">
        <f>D192-C192</f>
        <v>23</v>
      </c>
      <c r="F192" t="s">
        <v>1505</v>
      </c>
      <c r="G192">
        <v>275</v>
      </c>
      <c r="H192" t="s">
        <v>1500</v>
      </c>
      <c r="I192" t="s">
        <v>1542</v>
      </c>
      <c r="J192">
        <v>6</v>
      </c>
      <c r="K192" s="130">
        <v>418633</v>
      </c>
    </row>
    <row r="193" spans="2:11">
      <c r="B193" t="s">
        <v>1879</v>
      </c>
      <c r="C193" s="12">
        <v>43950</v>
      </c>
      <c r="D193" s="12">
        <v>43966</v>
      </c>
      <c r="E193" s="91">
        <f>D193-C193</f>
        <v>16</v>
      </c>
      <c r="F193" t="s">
        <v>1505</v>
      </c>
      <c r="G193">
        <v>112</v>
      </c>
      <c r="H193" t="s">
        <v>1545</v>
      </c>
      <c r="I193" t="s">
        <v>1619</v>
      </c>
      <c r="J193">
        <v>3</v>
      </c>
      <c r="K193" s="130">
        <v>348566</v>
      </c>
    </row>
    <row r="194" spans="2:11">
      <c r="B194" t="s">
        <v>1660</v>
      </c>
      <c r="C194" s="12">
        <v>44338</v>
      </c>
      <c r="D194" s="12">
        <v>44349</v>
      </c>
      <c r="E194" s="91">
        <f>D194-C194</f>
        <v>11</v>
      </c>
      <c r="F194" t="s">
        <v>1540</v>
      </c>
      <c r="G194">
        <v>379</v>
      </c>
      <c r="H194" t="s">
        <v>1510</v>
      </c>
      <c r="I194" t="s">
        <v>1549</v>
      </c>
      <c r="J194">
        <v>2</v>
      </c>
      <c r="K194" s="130">
        <v>299507</v>
      </c>
    </row>
    <row r="195" spans="2:11">
      <c r="B195" t="s">
        <v>1726</v>
      </c>
      <c r="C195" s="12">
        <v>44243</v>
      </c>
      <c r="D195" s="12">
        <v>44262</v>
      </c>
      <c r="E195" s="91">
        <f>D195-C195</f>
        <v>19</v>
      </c>
      <c r="F195" t="s">
        <v>1505</v>
      </c>
      <c r="G195">
        <v>716</v>
      </c>
      <c r="H195" t="s">
        <v>1510</v>
      </c>
      <c r="I195" t="s">
        <v>1513</v>
      </c>
      <c r="J195">
        <v>1</v>
      </c>
      <c r="K195" s="130">
        <v>75364</v>
      </c>
    </row>
    <row r="196" spans="2:11">
      <c r="B196" t="s">
        <v>1815</v>
      </c>
      <c r="C196" s="12">
        <v>44091</v>
      </c>
      <c r="D196" s="12">
        <v>44108</v>
      </c>
      <c r="E196" s="91">
        <f>D196-C196</f>
        <v>17</v>
      </c>
      <c r="F196" t="s">
        <v>1505</v>
      </c>
      <c r="G196">
        <v>331</v>
      </c>
      <c r="H196" t="s">
        <v>1510</v>
      </c>
      <c r="I196" t="s">
        <v>1513</v>
      </c>
      <c r="J196">
        <v>6</v>
      </c>
      <c r="K196" s="130">
        <v>695725</v>
      </c>
    </row>
    <row r="197" spans="2:11">
      <c r="B197" t="s">
        <v>1624</v>
      </c>
      <c r="C197" s="12">
        <v>44401</v>
      </c>
      <c r="D197" s="12">
        <v>44426</v>
      </c>
      <c r="E197" s="91">
        <f>D197-C197</f>
        <v>25</v>
      </c>
      <c r="F197" t="s">
        <v>1540</v>
      </c>
      <c r="G197">
        <v>249</v>
      </c>
      <c r="H197" t="s">
        <v>1500</v>
      </c>
      <c r="I197" t="s">
        <v>1542</v>
      </c>
      <c r="J197">
        <v>2</v>
      </c>
      <c r="K197" s="130">
        <v>291156</v>
      </c>
    </row>
    <row r="198" spans="2:11">
      <c r="B198" t="s">
        <v>1576</v>
      </c>
      <c r="C198" s="12">
        <v>44482</v>
      </c>
      <c r="D198" s="12">
        <v>44488</v>
      </c>
      <c r="E198" s="91">
        <f>D198-C198</f>
        <v>6</v>
      </c>
      <c r="F198" t="s">
        <v>1520</v>
      </c>
      <c r="G198">
        <v>112</v>
      </c>
      <c r="H198" t="s">
        <v>1545</v>
      </c>
      <c r="I198" t="s">
        <v>1575</v>
      </c>
      <c r="J198">
        <v>2</v>
      </c>
      <c r="K198" s="130">
        <v>419330</v>
      </c>
    </row>
    <row r="199" spans="2:11">
      <c r="B199" t="s">
        <v>1859</v>
      </c>
      <c r="C199" s="12">
        <v>43991</v>
      </c>
      <c r="D199" s="12">
        <v>43991</v>
      </c>
      <c r="E199" s="91">
        <f>D199-C199</f>
        <v>0</v>
      </c>
      <c r="F199" t="s">
        <v>1520</v>
      </c>
      <c r="G199">
        <v>354</v>
      </c>
      <c r="H199" t="s">
        <v>1510</v>
      </c>
      <c r="I199" t="s">
        <v>1513</v>
      </c>
      <c r="J199">
        <v>3</v>
      </c>
      <c r="K199" s="130">
        <v>58400</v>
      </c>
    </row>
    <row r="200" spans="2:11">
      <c r="B200" t="s">
        <v>1640</v>
      </c>
      <c r="C200" s="12">
        <v>44377</v>
      </c>
      <c r="D200" s="12">
        <v>44393</v>
      </c>
      <c r="E200" s="91">
        <f>D200-C200</f>
        <v>16</v>
      </c>
      <c r="F200" t="s">
        <v>1501</v>
      </c>
      <c r="G200">
        <v>716</v>
      </c>
      <c r="H200" t="s">
        <v>1510</v>
      </c>
      <c r="I200" t="s">
        <v>1549</v>
      </c>
      <c r="J200">
        <v>4</v>
      </c>
      <c r="K200" s="130">
        <v>246207</v>
      </c>
    </row>
    <row r="201" spans="2:11">
      <c r="B201" t="s">
        <v>1759</v>
      </c>
      <c r="C201" s="12">
        <v>44190</v>
      </c>
      <c r="D201" s="12">
        <v>44202</v>
      </c>
      <c r="E201" s="91">
        <f>D201-C201</f>
        <v>12</v>
      </c>
      <c r="F201" t="s">
        <v>1505</v>
      </c>
      <c r="G201">
        <v>112</v>
      </c>
      <c r="H201" t="s">
        <v>1545</v>
      </c>
      <c r="I201" t="s">
        <v>1567</v>
      </c>
      <c r="J201">
        <v>5</v>
      </c>
      <c r="K201" s="130">
        <v>46244</v>
      </c>
    </row>
    <row r="202" spans="2:11">
      <c r="B202" t="s">
        <v>1590</v>
      </c>
      <c r="C202" s="12">
        <v>44448</v>
      </c>
      <c r="D202" s="12">
        <v>44471</v>
      </c>
      <c r="E202" s="91">
        <f>D202-C202</f>
        <v>23</v>
      </c>
      <c r="F202" t="s">
        <v>1501</v>
      </c>
      <c r="G202">
        <v>716</v>
      </c>
      <c r="H202" t="s">
        <v>1510</v>
      </c>
      <c r="I202" t="s">
        <v>1513</v>
      </c>
      <c r="J202">
        <v>6</v>
      </c>
      <c r="K202" s="130">
        <v>235967</v>
      </c>
    </row>
    <row r="203" spans="2:11">
      <c r="B203" t="s">
        <v>1837</v>
      </c>
      <c r="C203" s="12">
        <v>44038</v>
      </c>
      <c r="D203" s="12">
        <v>44062</v>
      </c>
      <c r="E203" s="91">
        <f>D203-C203</f>
        <v>24</v>
      </c>
      <c r="F203" t="s">
        <v>1540</v>
      </c>
      <c r="G203">
        <v>354</v>
      </c>
      <c r="H203" t="s">
        <v>1510</v>
      </c>
      <c r="I203" t="s">
        <v>1539</v>
      </c>
      <c r="J203">
        <v>3</v>
      </c>
      <c r="K203" s="130">
        <v>292191</v>
      </c>
    </row>
    <row r="204" spans="2:11">
      <c r="B204" t="s">
        <v>1904</v>
      </c>
      <c r="C204" s="12">
        <v>43894</v>
      </c>
      <c r="D204" s="12">
        <v>43894</v>
      </c>
      <c r="E204" s="91">
        <f>D204-C204</f>
        <v>0</v>
      </c>
      <c r="F204" t="s">
        <v>1540</v>
      </c>
      <c r="G204">
        <v>243</v>
      </c>
      <c r="H204" t="s">
        <v>1500</v>
      </c>
      <c r="I204" t="s">
        <v>1565</v>
      </c>
      <c r="J204">
        <v>3</v>
      </c>
      <c r="K204" s="130">
        <v>358814</v>
      </c>
    </row>
    <row r="205" spans="2:11">
      <c r="B205" t="s">
        <v>1827</v>
      </c>
      <c r="C205" s="12">
        <v>44056</v>
      </c>
      <c r="D205" s="12">
        <v>44056</v>
      </c>
      <c r="E205" s="91">
        <f>D205-C205</f>
        <v>0</v>
      </c>
      <c r="F205" t="s">
        <v>1540</v>
      </c>
      <c r="G205">
        <v>906</v>
      </c>
      <c r="H205" t="s">
        <v>1523</v>
      </c>
      <c r="I205" t="s">
        <v>1561</v>
      </c>
      <c r="J205">
        <v>3</v>
      </c>
      <c r="K205" s="130">
        <v>608834</v>
      </c>
    </row>
    <row r="206" spans="2:11">
      <c r="B206" t="s">
        <v>1673</v>
      </c>
      <c r="C206" s="12">
        <v>44320</v>
      </c>
      <c r="D206" s="12">
        <v>44328</v>
      </c>
      <c r="E206" s="91">
        <f>D206-C206</f>
        <v>8</v>
      </c>
      <c r="F206" t="s">
        <v>1505</v>
      </c>
      <c r="G206">
        <v>427</v>
      </c>
      <c r="H206" t="s">
        <v>1532</v>
      </c>
      <c r="I206" t="s">
        <v>1569</v>
      </c>
      <c r="J206">
        <v>2</v>
      </c>
      <c r="K206" s="130">
        <v>837071</v>
      </c>
    </row>
    <row r="207" spans="2:11">
      <c r="B207" t="s">
        <v>1682</v>
      </c>
      <c r="C207" s="12">
        <v>44303</v>
      </c>
      <c r="D207" s="12">
        <v>44313</v>
      </c>
      <c r="E207" s="91">
        <f>D207-C207</f>
        <v>10</v>
      </c>
      <c r="F207" t="s">
        <v>1540</v>
      </c>
      <c r="G207">
        <v>152</v>
      </c>
      <c r="H207" t="s">
        <v>1504</v>
      </c>
      <c r="I207" t="s">
        <v>1507</v>
      </c>
      <c r="J207">
        <v>4</v>
      </c>
      <c r="K207" s="130">
        <v>545807</v>
      </c>
    </row>
    <row r="208" spans="2:11">
      <c r="B208" t="s">
        <v>1633</v>
      </c>
      <c r="C208" s="12">
        <v>44385</v>
      </c>
      <c r="D208" s="12">
        <v>44389</v>
      </c>
      <c r="E208" s="91">
        <f>D208-C208</f>
        <v>4</v>
      </c>
      <c r="F208" t="s">
        <v>1520</v>
      </c>
      <c r="G208">
        <v>275</v>
      </c>
      <c r="H208" t="s">
        <v>1500</v>
      </c>
      <c r="I208" t="s">
        <v>1499</v>
      </c>
      <c r="J208">
        <v>5</v>
      </c>
      <c r="K208" s="130">
        <v>279856</v>
      </c>
    </row>
    <row r="209" spans="2:11">
      <c r="B209" t="s">
        <v>1709</v>
      </c>
      <c r="C209" s="12">
        <v>44263</v>
      </c>
      <c r="D209" s="12">
        <v>44263</v>
      </c>
      <c r="E209" s="91">
        <f>D209-C209</f>
        <v>0</v>
      </c>
      <c r="F209" t="s">
        <v>1520</v>
      </c>
      <c r="G209">
        <v>591</v>
      </c>
      <c r="H209" t="s">
        <v>1532</v>
      </c>
      <c r="I209" t="s">
        <v>1605</v>
      </c>
      <c r="J209">
        <v>5</v>
      </c>
      <c r="K209" s="130">
        <v>732494</v>
      </c>
    </row>
    <row r="210" spans="2:11">
      <c r="B210" t="s">
        <v>1877</v>
      </c>
      <c r="C210" s="12">
        <v>43959</v>
      </c>
      <c r="D210" s="12">
        <v>43972</v>
      </c>
      <c r="E210" s="91">
        <f>D210-C210</f>
        <v>13</v>
      </c>
      <c r="F210" t="s">
        <v>1501</v>
      </c>
      <c r="G210">
        <v>379</v>
      </c>
      <c r="H210" t="s">
        <v>1510</v>
      </c>
      <c r="I210" t="s">
        <v>1549</v>
      </c>
      <c r="J210">
        <v>5</v>
      </c>
      <c r="K210" s="130">
        <v>290881</v>
      </c>
    </row>
    <row r="211" spans="2:11">
      <c r="B211" t="s">
        <v>1909</v>
      </c>
      <c r="C211" s="12">
        <v>43885</v>
      </c>
      <c r="D211" s="12">
        <v>43906</v>
      </c>
      <c r="E211" s="91">
        <f>D211-C211</f>
        <v>21</v>
      </c>
      <c r="F211" t="s">
        <v>1501</v>
      </c>
      <c r="G211">
        <v>591</v>
      </c>
      <c r="H211" t="s">
        <v>1532</v>
      </c>
      <c r="I211" t="s">
        <v>1601</v>
      </c>
      <c r="J211">
        <v>1</v>
      </c>
      <c r="K211" s="130">
        <v>189264</v>
      </c>
    </row>
    <row r="212" spans="2:11">
      <c r="B212" t="s">
        <v>1598</v>
      </c>
      <c r="C212" s="12">
        <v>44430</v>
      </c>
      <c r="D212" s="12">
        <v>44441</v>
      </c>
      <c r="E212" s="91">
        <f>D212-C212</f>
        <v>11</v>
      </c>
      <c r="F212" t="s">
        <v>1501</v>
      </c>
      <c r="G212">
        <v>716</v>
      </c>
      <c r="H212" t="s">
        <v>1510</v>
      </c>
      <c r="I212" t="s">
        <v>1539</v>
      </c>
      <c r="J212">
        <v>1</v>
      </c>
      <c r="K212" s="130">
        <v>569049</v>
      </c>
    </row>
    <row r="213" spans="2:11">
      <c r="B213" t="s">
        <v>1847</v>
      </c>
      <c r="C213" s="12">
        <v>44016</v>
      </c>
      <c r="D213" s="12">
        <v>44039</v>
      </c>
      <c r="E213" s="91">
        <f>D213-C213</f>
        <v>23</v>
      </c>
      <c r="F213" t="s">
        <v>1501</v>
      </c>
      <c r="G213">
        <v>716</v>
      </c>
      <c r="H213" t="s">
        <v>1510</v>
      </c>
      <c r="I213" t="s">
        <v>1549</v>
      </c>
      <c r="J213">
        <v>4</v>
      </c>
      <c r="K213" s="130">
        <v>836473</v>
      </c>
    </row>
    <row r="214" spans="2:11">
      <c r="B214" t="s">
        <v>1746</v>
      </c>
      <c r="C214" s="12">
        <v>44219</v>
      </c>
      <c r="D214" s="12">
        <v>44240</v>
      </c>
      <c r="E214" s="91">
        <f>D214-C214</f>
        <v>21</v>
      </c>
      <c r="F214" t="s">
        <v>1501</v>
      </c>
      <c r="G214">
        <v>112</v>
      </c>
      <c r="H214" t="s">
        <v>1545</v>
      </c>
      <c r="I214" t="s">
        <v>1547</v>
      </c>
      <c r="J214">
        <v>2</v>
      </c>
      <c r="K214" s="130">
        <v>554294</v>
      </c>
    </row>
    <row r="215" spans="2:11">
      <c r="B215" t="s">
        <v>1665</v>
      </c>
      <c r="C215" s="12">
        <v>44332</v>
      </c>
      <c r="D215" s="12">
        <v>44345</v>
      </c>
      <c r="E215" s="91">
        <f>D215-C215</f>
        <v>13</v>
      </c>
      <c r="F215" t="s">
        <v>1501</v>
      </c>
      <c r="G215">
        <v>249</v>
      </c>
      <c r="H215" t="s">
        <v>1500</v>
      </c>
      <c r="I215" t="s">
        <v>1542</v>
      </c>
      <c r="J215">
        <v>5</v>
      </c>
      <c r="K215" s="130">
        <v>803974</v>
      </c>
    </row>
    <row r="216" spans="2:11">
      <c r="B216" t="s">
        <v>1745</v>
      </c>
      <c r="C216" s="12">
        <v>44219</v>
      </c>
      <c r="D216" s="12">
        <v>44236</v>
      </c>
      <c r="E216" s="91">
        <f>D216-C216</f>
        <v>17</v>
      </c>
      <c r="F216" t="s">
        <v>1540</v>
      </c>
      <c r="G216">
        <v>716</v>
      </c>
      <c r="H216" t="s">
        <v>1510</v>
      </c>
      <c r="I216" t="s">
        <v>1539</v>
      </c>
      <c r="J216">
        <v>3</v>
      </c>
      <c r="K216" s="130">
        <v>243026</v>
      </c>
    </row>
    <row r="217" spans="2:11">
      <c r="B217" t="s">
        <v>1671</v>
      </c>
      <c r="C217" s="12">
        <v>44322</v>
      </c>
      <c r="D217" s="12">
        <v>44328</v>
      </c>
      <c r="E217" s="91">
        <f>D217-C217</f>
        <v>6</v>
      </c>
      <c r="F217" t="s">
        <v>1540</v>
      </c>
      <c r="G217">
        <v>510</v>
      </c>
      <c r="H217" t="s">
        <v>1532</v>
      </c>
      <c r="I217" t="s">
        <v>1601</v>
      </c>
      <c r="J217">
        <v>4</v>
      </c>
      <c r="K217" s="130">
        <v>717214</v>
      </c>
    </row>
    <row r="218" spans="2:11">
      <c r="B218" t="s">
        <v>1747</v>
      </c>
      <c r="C218" s="12">
        <v>44218</v>
      </c>
      <c r="D218" s="12">
        <v>44223</v>
      </c>
      <c r="E218" s="91">
        <f>D218-C218</f>
        <v>5</v>
      </c>
      <c r="F218" t="s">
        <v>1540</v>
      </c>
      <c r="G218">
        <v>803</v>
      </c>
      <c r="H218" t="s">
        <v>1545</v>
      </c>
      <c r="I218" t="s">
        <v>1544</v>
      </c>
      <c r="J218">
        <v>5</v>
      </c>
      <c r="K218" s="130">
        <v>304323</v>
      </c>
    </row>
    <row r="219" spans="2:11">
      <c r="B219" t="s">
        <v>1800</v>
      </c>
      <c r="C219" s="12">
        <v>44112</v>
      </c>
      <c r="D219" s="12">
        <v>44113</v>
      </c>
      <c r="E219" s="91">
        <f>D219-C219</f>
        <v>1</v>
      </c>
      <c r="F219" t="s">
        <v>1520</v>
      </c>
      <c r="G219">
        <v>331</v>
      </c>
      <c r="H219" t="s">
        <v>1510</v>
      </c>
      <c r="I219" t="s">
        <v>1549</v>
      </c>
      <c r="J219">
        <v>5</v>
      </c>
      <c r="K219" s="130">
        <v>171737</v>
      </c>
    </row>
    <row r="220" spans="2:11">
      <c r="B220" t="s">
        <v>1941</v>
      </c>
      <c r="C220" s="12">
        <v>43834</v>
      </c>
      <c r="D220" s="12">
        <v>43851</v>
      </c>
      <c r="E220" s="91">
        <f>D220-C220</f>
        <v>17</v>
      </c>
      <c r="F220" t="s">
        <v>1505</v>
      </c>
      <c r="G220">
        <v>803</v>
      </c>
      <c r="H220" t="s">
        <v>1545</v>
      </c>
      <c r="I220" t="s">
        <v>1547</v>
      </c>
      <c r="J220">
        <v>1</v>
      </c>
      <c r="K220" s="130">
        <v>58275</v>
      </c>
    </row>
    <row r="221" spans="2:11">
      <c r="B221" t="s">
        <v>1755</v>
      </c>
      <c r="C221" s="12">
        <v>44198</v>
      </c>
      <c r="D221" s="12">
        <v>44215</v>
      </c>
      <c r="E221" s="91">
        <f>D221-C221</f>
        <v>17</v>
      </c>
      <c r="F221" t="s">
        <v>1501</v>
      </c>
      <c r="G221">
        <v>803</v>
      </c>
      <c r="H221" t="s">
        <v>1545</v>
      </c>
      <c r="I221" t="s">
        <v>1567</v>
      </c>
      <c r="J221">
        <v>5</v>
      </c>
      <c r="K221" s="130">
        <v>451087</v>
      </c>
    </row>
    <row r="222" spans="2:11">
      <c r="B222" t="s">
        <v>1790</v>
      </c>
      <c r="C222" s="12">
        <v>44123</v>
      </c>
      <c r="D222" s="12">
        <v>44133</v>
      </c>
      <c r="E222" s="91">
        <f>D222-C222</f>
        <v>10</v>
      </c>
      <c r="F222" t="s">
        <v>1505</v>
      </c>
      <c r="G222">
        <v>331</v>
      </c>
      <c r="H222" t="s">
        <v>1510</v>
      </c>
      <c r="I222" t="s">
        <v>1519</v>
      </c>
      <c r="J222">
        <v>6</v>
      </c>
      <c r="K222" s="130">
        <v>96781</v>
      </c>
    </row>
    <row r="223" spans="2:11">
      <c r="B223" t="s">
        <v>1857</v>
      </c>
      <c r="C223" s="12">
        <v>43993</v>
      </c>
      <c r="D223" s="12">
        <v>44016</v>
      </c>
      <c r="E223" s="91">
        <f>D223-C223</f>
        <v>23</v>
      </c>
      <c r="F223" t="s">
        <v>1505</v>
      </c>
      <c r="G223">
        <v>591</v>
      </c>
      <c r="H223" t="s">
        <v>1532</v>
      </c>
      <c r="I223" t="s">
        <v>1577</v>
      </c>
      <c r="J223">
        <v>5</v>
      </c>
      <c r="K223" s="130">
        <v>160432</v>
      </c>
    </row>
    <row r="224" spans="2:11">
      <c r="B224" t="s">
        <v>1739</v>
      </c>
      <c r="C224" s="12">
        <v>44224</v>
      </c>
      <c r="D224" s="12">
        <v>44224</v>
      </c>
      <c r="E224" s="91">
        <f>D224-C224</f>
        <v>0</v>
      </c>
      <c r="F224" t="s">
        <v>1501</v>
      </c>
      <c r="G224">
        <v>591</v>
      </c>
      <c r="H224" t="s">
        <v>1532</v>
      </c>
      <c r="I224" t="s">
        <v>1537</v>
      </c>
      <c r="J224">
        <v>1</v>
      </c>
      <c r="K224" s="130">
        <v>147948</v>
      </c>
    </row>
    <row r="225" spans="2:11">
      <c r="B225" t="s">
        <v>1807</v>
      </c>
      <c r="C225" s="12">
        <v>44103</v>
      </c>
      <c r="D225" s="12">
        <v>44105</v>
      </c>
      <c r="E225" s="91">
        <f>D225-C225</f>
        <v>2</v>
      </c>
      <c r="F225" t="s">
        <v>1501</v>
      </c>
      <c r="G225">
        <v>249</v>
      </c>
      <c r="H225" t="s">
        <v>1500</v>
      </c>
      <c r="I225" t="s">
        <v>1565</v>
      </c>
      <c r="J225">
        <v>3</v>
      </c>
      <c r="K225" s="130">
        <v>142753</v>
      </c>
    </row>
    <row r="226" spans="2:11">
      <c r="B226" t="s">
        <v>1698</v>
      </c>
      <c r="C226" s="12">
        <v>44274</v>
      </c>
      <c r="D226" s="12">
        <v>44285</v>
      </c>
      <c r="E226" s="91">
        <f>D226-C226</f>
        <v>11</v>
      </c>
      <c r="F226" t="s">
        <v>1505</v>
      </c>
      <c r="G226">
        <v>716</v>
      </c>
      <c r="H226" t="s">
        <v>1510</v>
      </c>
      <c r="I226" t="s">
        <v>1519</v>
      </c>
      <c r="J226">
        <v>1</v>
      </c>
      <c r="K226" s="130">
        <v>16452</v>
      </c>
    </row>
    <row r="227" spans="2:11">
      <c r="B227" t="s">
        <v>1777</v>
      </c>
      <c r="C227" s="12">
        <v>44153</v>
      </c>
      <c r="D227" s="12">
        <v>44173</v>
      </c>
      <c r="E227" s="91">
        <f>D227-C227</f>
        <v>20</v>
      </c>
      <c r="F227" t="s">
        <v>1505</v>
      </c>
      <c r="G227">
        <v>520</v>
      </c>
      <c r="H227" t="s">
        <v>1532</v>
      </c>
      <c r="I227" t="s">
        <v>1569</v>
      </c>
      <c r="J227">
        <v>5</v>
      </c>
      <c r="K227" s="130">
        <v>597368</v>
      </c>
    </row>
    <row r="228" spans="2:11">
      <c r="B228" t="s">
        <v>1748</v>
      </c>
      <c r="C228" s="12">
        <v>44216</v>
      </c>
      <c r="D228" s="12">
        <v>44223</v>
      </c>
      <c r="E228" s="91">
        <f>D228-C228</f>
        <v>7</v>
      </c>
      <c r="F228" t="s">
        <v>1501</v>
      </c>
      <c r="G228">
        <v>803</v>
      </c>
      <c r="H228" t="s">
        <v>1545</v>
      </c>
      <c r="I228" t="s">
        <v>1575</v>
      </c>
      <c r="J228">
        <v>4</v>
      </c>
      <c r="K228" s="130">
        <v>572626</v>
      </c>
    </row>
    <row r="229" spans="2:11">
      <c r="B229" t="s">
        <v>1943</v>
      </c>
      <c r="C229" s="12">
        <v>43830</v>
      </c>
      <c r="D229" s="12">
        <v>43830</v>
      </c>
      <c r="E229" s="91">
        <f>D229-C229</f>
        <v>0</v>
      </c>
      <c r="F229" t="s">
        <v>1505</v>
      </c>
      <c r="G229">
        <v>803</v>
      </c>
      <c r="H229" t="s">
        <v>1545</v>
      </c>
      <c r="I229" t="s">
        <v>1567</v>
      </c>
      <c r="J229">
        <v>3</v>
      </c>
      <c r="K229" s="130">
        <v>32688</v>
      </c>
    </row>
    <row r="230" spans="2:11">
      <c r="B230" t="s">
        <v>1572</v>
      </c>
      <c r="C230" s="12">
        <v>44494</v>
      </c>
      <c r="D230" s="12">
        <v>44504</v>
      </c>
      <c r="E230" s="91">
        <f>D230-C230</f>
        <v>10</v>
      </c>
      <c r="F230" t="s">
        <v>1501</v>
      </c>
      <c r="G230">
        <v>990</v>
      </c>
      <c r="H230" t="s">
        <v>1523</v>
      </c>
      <c r="I230" t="s">
        <v>1522</v>
      </c>
      <c r="J230">
        <v>5</v>
      </c>
      <c r="K230" s="130">
        <v>463247</v>
      </c>
    </row>
    <row r="231" spans="2:11">
      <c r="B231" t="s">
        <v>1696</v>
      </c>
      <c r="C231" s="12">
        <v>44278</v>
      </c>
      <c r="D231" s="12">
        <v>44284</v>
      </c>
      <c r="E231" s="91">
        <f>D231-C231</f>
        <v>6</v>
      </c>
      <c r="F231" t="s">
        <v>1505</v>
      </c>
      <c r="G231">
        <v>591</v>
      </c>
      <c r="H231" t="s">
        <v>1532</v>
      </c>
      <c r="I231" t="s">
        <v>1537</v>
      </c>
      <c r="J231">
        <v>3</v>
      </c>
      <c r="K231" s="130">
        <v>31508</v>
      </c>
    </row>
    <row r="232" spans="2:11">
      <c r="B232" t="s">
        <v>1722</v>
      </c>
      <c r="C232" s="12">
        <v>44250</v>
      </c>
      <c r="D232" s="12">
        <v>44268</v>
      </c>
      <c r="E232" s="91">
        <f>D232-C232</f>
        <v>18</v>
      </c>
      <c r="F232" t="s">
        <v>1505</v>
      </c>
      <c r="G232">
        <v>112</v>
      </c>
      <c r="H232" t="s">
        <v>1545</v>
      </c>
      <c r="I232" t="s">
        <v>1619</v>
      </c>
      <c r="J232">
        <v>5</v>
      </c>
      <c r="K232" s="130">
        <v>45573</v>
      </c>
    </row>
    <row r="233" spans="2:11">
      <c r="B233" t="s">
        <v>1750</v>
      </c>
      <c r="C233" s="12">
        <v>44210</v>
      </c>
      <c r="D233" s="12">
        <v>44231</v>
      </c>
      <c r="E233" s="91">
        <f>D233-C233</f>
        <v>21</v>
      </c>
      <c r="F233" t="s">
        <v>1501</v>
      </c>
      <c r="G233">
        <v>275</v>
      </c>
      <c r="H233" t="s">
        <v>1500</v>
      </c>
      <c r="I233" t="s">
        <v>1534</v>
      </c>
      <c r="J233">
        <v>4</v>
      </c>
      <c r="K233" s="130">
        <v>314792</v>
      </c>
    </row>
    <row r="234" spans="2:11">
      <c r="B234" t="s">
        <v>1833</v>
      </c>
      <c r="C234" s="12">
        <v>44049</v>
      </c>
      <c r="D234" s="12">
        <v>44049</v>
      </c>
      <c r="E234" s="91">
        <f>D234-C234</f>
        <v>0</v>
      </c>
      <c r="F234" t="s">
        <v>1540</v>
      </c>
      <c r="G234">
        <v>112</v>
      </c>
      <c r="H234" t="s">
        <v>1545</v>
      </c>
      <c r="I234" t="s">
        <v>1544</v>
      </c>
      <c r="J234">
        <v>5</v>
      </c>
      <c r="K234" s="130">
        <v>842001</v>
      </c>
    </row>
    <row r="235" spans="2:11">
      <c r="B235" t="s">
        <v>1841</v>
      </c>
      <c r="C235" s="12">
        <v>44036</v>
      </c>
      <c r="D235" s="12">
        <v>44059</v>
      </c>
      <c r="E235" s="91">
        <f>D235-C235</f>
        <v>23</v>
      </c>
      <c r="F235" t="s">
        <v>1505</v>
      </c>
      <c r="G235">
        <v>427</v>
      </c>
      <c r="H235" t="s">
        <v>1532</v>
      </c>
      <c r="I235" t="s">
        <v>1569</v>
      </c>
      <c r="J235">
        <v>3</v>
      </c>
      <c r="K235" s="130">
        <v>40036</v>
      </c>
    </row>
    <row r="236" spans="2:11">
      <c r="B236" t="s">
        <v>1724</v>
      </c>
      <c r="C236" s="12">
        <v>44245</v>
      </c>
      <c r="D236" s="12">
        <v>44269</v>
      </c>
      <c r="E236" s="91">
        <f>D236-C236</f>
        <v>24</v>
      </c>
      <c r="F236" t="s">
        <v>1540</v>
      </c>
      <c r="G236">
        <v>716</v>
      </c>
      <c r="H236" t="s">
        <v>1510</v>
      </c>
      <c r="I236" t="s">
        <v>1549</v>
      </c>
      <c r="J236">
        <v>5</v>
      </c>
      <c r="K236" s="130">
        <v>421077</v>
      </c>
    </row>
    <row r="237" spans="2:11">
      <c r="B237" t="s">
        <v>1772</v>
      </c>
      <c r="C237" s="12">
        <v>44164</v>
      </c>
      <c r="D237" s="12">
        <v>44178</v>
      </c>
      <c r="E237" s="91">
        <f>D237-C237</f>
        <v>14</v>
      </c>
      <c r="F237" t="s">
        <v>1501</v>
      </c>
      <c r="G237">
        <v>591</v>
      </c>
      <c r="H237" t="s">
        <v>1532</v>
      </c>
      <c r="I237" t="s">
        <v>1537</v>
      </c>
      <c r="J237">
        <v>5</v>
      </c>
      <c r="K237" s="130">
        <v>434094</v>
      </c>
    </row>
    <row r="238" spans="2:11">
      <c r="B238" t="s">
        <v>1658</v>
      </c>
      <c r="C238" s="12">
        <v>44339</v>
      </c>
      <c r="D238" s="12">
        <v>44341</v>
      </c>
      <c r="E238" s="91">
        <f>D238-C238</f>
        <v>2</v>
      </c>
      <c r="F238" t="s">
        <v>1505</v>
      </c>
      <c r="G238">
        <v>803</v>
      </c>
      <c r="H238" t="s">
        <v>1545</v>
      </c>
      <c r="I238" t="s">
        <v>1544</v>
      </c>
      <c r="J238">
        <v>1</v>
      </c>
      <c r="K238" s="130">
        <v>46310</v>
      </c>
    </row>
    <row r="239" spans="2:11">
      <c r="B239" t="s">
        <v>1628</v>
      </c>
      <c r="C239" s="12">
        <v>44394</v>
      </c>
      <c r="D239" s="12">
        <v>44411</v>
      </c>
      <c r="E239" s="91">
        <f>D239-C239</f>
        <v>17</v>
      </c>
      <c r="F239" t="s">
        <v>1501</v>
      </c>
      <c r="G239">
        <v>112</v>
      </c>
      <c r="H239" t="s">
        <v>1545</v>
      </c>
      <c r="I239" t="s">
        <v>1567</v>
      </c>
      <c r="J239">
        <v>6</v>
      </c>
      <c r="K239" s="130">
        <v>370860</v>
      </c>
    </row>
    <row r="240" spans="2:11">
      <c r="B240" t="s">
        <v>1506</v>
      </c>
      <c r="C240" s="12">
        <v>44557</v>
      </c>
      <c r="D240" s="12">
        <v>44565</v>
      </c>
      <c r="E240" s="91">
        <f>D240-C240</f>
        <v>8</v>
      </c>
      <c r="F240" t="s">
        <v>1505</v>
      </c>
      <c r="G240">
        <v>152</v>
      </c>
      <c r="H240" t="s">
        <v>1504</v>
      </c>
      <c r="I240" t="s">
        <v>1503</v>
      </c>
      <c r="J240">
        <v>3</v>
      </c>
      <c r="K240" s="130">
        <v>813301</v>
      </c>
    </row>
    <row r="241" spans="2:11">
      <c r="B241" t="s">
        <v>1659</v>
      </c>
      <c r="C241" s="12">
        <v>44339</v>
      </c>
      <c r="D241" s="12">
        <v>44360</v>
      </c>
      <c r="E241" s="91">
        <f>D241-C241</f>
        <v>21</v>
      </c>
      <c r="F241" t="s">
        <v>1501</v>
      </c>
      <c r="G241">
        <v>243</v>
      </c>
      <c r="H241" t="s">
        <v>1500</v>
      </c>
      <c r="I241" t="s">
        <v>1527</v>
      </c>
      <c r="J241">
        <v>6</v>
      </c>
      <c r="K241" s="130">
        <v>84176</v>
      </c>
    </row>
    <row r="242" spans="2:11">
      <c r="B242" t="s">
        <v>1587</v>
      </c>
      <c r="C242" s="12">
        <v>44456</v>
      </c>
      <c r="D242" s="12">
        <v>44462</v>
      </c>
      <c r="E242" s="91">
        <f>D242-C242</f>
        <v>6</v>
      </c>
      <c r="F242" t="s">
        <v>1505</v>
      </c>
      <c r="G242">
        <v>275</v>
      </c>
      <c r="H242" t="s">
        <v>1500</v>
      </c>
      <c r="I242" t="s">
        <v>1558</v>
      </c>
      <c r="J242">
        <v>1</v>
      </c>
      <c r="K242" s="130">
        <v>783730</v>
      </c>
    </row>
    <row r="243" spans="2:11">
      <c r="B243" t="s">
        <v>1610</v>
      </c>
      <c r="C243" s="12">
        <v>44411</v>
      </c>
      <c r="D243" s="12">
        <v>44423</v>
      </c>
      <c r="E243" s="91">
        <f>D243-C243</f>
        <v>12</v>
      </c>
      <c r="F243" t="s">
        <v>1540</v>
      </c>
      <c r="G243">
        <v>591</v>
      </c>
      <c r="H243" t="s">
        <v>1532</v>
      </c>
      <c r="I243" t="s">
        <v>1605</v>
      </c>
      <c r="J243">
        <v>2</v>
      </c>
      <c r="K243" s="130">
        <v>829099</v>
      </c>
    </row>
    <row r="244" spans="2:11">
      <c r="B244" t="s">
        <v>1606</v>
      </c>
      <c r="C244" s="12">
        <v>44417</v>
      </c>
      <c r="D244" s="12">
        <v>44437</v>
      </c>
      <c r="E244" s="91">
        <f>D244-C244</f>
        <v>20</v>
      </c>
      <c r="F244" t="s">
        <v>1505</v>
      </c>
      <c r="G244">
        <v>591</v>
      </c>
      <c r="H244" t="s">
        <v>1532</v>
      </c>
      <c r="I244" t="s">
        <v>1605</v>
      </c>
      <c r="J244">
        <v>3</v>
      </c>
      <c r="K244" s="130">
        <v>212402</v>
      </c>
    </row>
    <row r="245" spans="2:11">
      <c r="B245" t="s">
        <v>1842</v>
      </c>
      <c r="C245" s="12">
        <v>44035</v>
      </c>
      <c r="D245" s="12">
        <v>44046</v>
      </c>
      <c r="E245" s="91">
        <f>D245-C245</f>
        <v>11</v>
      </c>
      <c r="F245" t="s">
        <v>1520</v>
      </c>
      <c r="G245">
        <v>906</v>
      </c>
      <c r="H245" t="s">
        <v>1523</v>
      </c>
      <c r="I245" t="s">
        <v>1529</v>
      </c>
      <c r="J245">
        <v>5</v>
      </c>
      <c r="K245" s="130">
        <v>157360</v>
      </c>
    </row>
    <row r="246" spans="2:11">
      <c r="B246" t="s">
        <v>1701</v>
      </c>
      <c r="C246" s="12">
        <v>44272</v>
      </c>
      <c r="D246" s="12">
        <v>44276</v>
      </c>
      <c r="E246" s="91">
        <f>D246-C246</f>
        <v>4</v>
      </c>
      <c r="F246" t="s">
        <v>1540</v>
      </c>
      <c r="G246">
        <v>249</v>
      </c>
      <c r="H246" t="s">
        <v>1500</v>
      </c>
      <c r="I246" t="s">
        <v>1499</v>
      </c>
      <c r="J246">
        <v>4</v>
      </c>
      <c r="K246" s="130">
        <v>540379</v>
      </c>
    </row>
    <row r="247" spans="2:11">
      <c r="B247" t="s">
        <v>1588</v>
      </c>
      <c r="C247" s="12">
        <v>44455</v>
      </c>
      <c r="D247" s="12">
        <v>44465</v>
      </c>
      <c r="E247" s="91">
        <f>D247-C247</f>
        <v>10</v>
      </c>
      <c r="F247" t="s">
        <v>1505</v>
      </c>
      <c r="G247">
        <v>591</v>
      </c>
      <c r="H247" t="s">
        <v>1532</v>
      </c>
      <c r="I247" t="s">
        <v>1537</v>
      </c>
      <c r="J247">
        <v>4</v>
      </c>
      <c r="K247" s="130">
        <v>660669</v>
      </c>
    </row>
    <row r="248" spans="2:11">
      <c r="B248" t="s">
        <v>1700</v>
      </c>
      <c r="C248" s="12">
        <v>44273</v>
      </c>
      <c r="D248" s="12">
        <v>44292</v>
      </c>
      <c r="E248" s="91">
        <f>D248-C248</f>
        <v>19</v>
      </c>
      <c r="F248" t="s">
        <v>1505</v>
      </c>
      <c r="G248">
        <v>275</v>
      </c>
      <c r="H248" t="s">
        <v>1500</v>
      </c>
      <c r="I248" t="s">
        <v>1558</v>
      </c>
      <c r="J248">
        <v>2</v>
      </c>
      <c r="K248" s="130">
        <v>29634</v>
      </c>
    </row>
    <row r="249" spans="2:11">
      <c r="B249" t="s">
        <v>1906</v>
      </c>
      <c r="C249" s="12">
        <v>43888</v>
      </c>
      <c r="D249" s="12">
        <v>43908</v>
      </c>
      <c r="E249" s="91">
        <f>D249-C249</f>
        <v>20</v>
      </c>
      <c r="F249" t="s">
        <v>1501</v>
      </c>
      <c r="G249">
        <v>112</v>
      </c>
      <c r="H249" t="s">
        <v>1545</v>
      </c>
      <c r="I249" t="s">
        <v>1544</v>
      </c>
      <c r="J249">
        <v>4</v>
      </c>
      <c r="K249" s="130">
        <v>584856</v>
      </c>
    </row>
    <row r="250" spans="2:11">
      <c r="B250" t="s">
        <v>1697</v>
      </c>
      <c r="C250" s="12">
        <v>44276</v>
      </c>
      <c r="D250" s="12">
        <v>44296</v>
      </c>
      <c r="E250" s="91">
        <f>D250-C250</f>
        <v>20</v>
      </c>
      <c r="F250" t="s">
        <v>1505</v>
      </c>
      <c r="G250">
        <v>520</v>
      </c>
      <c r="H250" t="s">
        <v>1532</v>
      </c>
      <c r="I250" t="s">
        <v>1531</v>
      </c>
      <c r="J250">
        <v>6</v>
      </c>
      <c r="K250" s="130">
        <v>82246</v>
      </c>
    </row>
    <row r="251" spans="2:11">
      <c r="B251" t="s">
        <v>1516</v>
      </c>
      <c r="C251" s="12">
        <v>44554</v>
      </c>
      <c r="D251" s="12">
        <v>44574</v>
      </c>
      <c r="E251" s="91">
        <f>D251-C251</f>
        <v>20</v>
      </c>
      <c r="F251" t="s">
        <v>1501</v>
      </c>
      <c r="G251">
        <v>152</v>
      </c>
      <c r="H251" t="s">
        <v>1504</v>
      </c>
      <c r="I251" t="s">
        <v>1515</v>
      </c>
      <c r="J251">
        <v>3</v>
      </c>
      <c r="K251" s="130">
        <v>552468</v>
      </c>
    </row>
    <row r="252" spans="2:11">
      <c r="B252" t="s">
        <v>1856</v>
      </c>
      <c r="C252" s="12">
        <v>43993</v>
      </c>
      <c r="D252" s="12">
        <v>44007</v>
      </c>
      <c r="E252" s="91">
        <f>D252-C252</f>
        <v>14</v>
      </c>
      <c r="F252" t="s">
        <v>1501</v>
      </c>
      <c r="G252">
        <v>510</v>
      </c>
      <c r="H252" t="s">
        <v>1532</v>
      </c>
      <c r="I252" t="s">
        <v>1569</v>
      </c>
      <c r="J252">
        <v>4</v>
      </c>
      <c r="K252" s="130">
        <v>573712</v>
      </c>
    </row>
    <row r="253" spans="2:11">
      <c r="B253" t="s">
        <v>1876</v>
      </c>
      <c r="C253" s="12">
        <v>43961</v>
      </c>
      <c r="D253" s="12">
        <v>43966</v>
      </c>
      <c r="E253" s="91">
        <f>D253-C253</f>
        <v>5</v>
      </c>
      <c r="F253" t="s">
        <v>1501</v>
      </c>
      <c r="G253">
        <v>803</v>
      </c>
      <c r="H253" t="s">
        <v>1545</v>
      </c>
      <c r="I253" t="s">
        <v>1579</v>
      </c>
      <c r="J253">
        <v>1</v>
      </c>
      <c r="K253" s="130">
        <v>153498</v>
      </c>
    </row>
    <row r="254" spans="2:11">
      <c r="B254" t="s">
        <v>1681</v>
      </c>
      <c r="C254" s="12">
        <v>44303</v>
      </c>
      <c r="D254" s="12">
        <v>44313</v>
      </c>
      <c r="E254" s="91">
        <f>D254-C254</f>
        <v>10</v>
      </c>
      <c r="F254" t="s">
        <v>1540</v>
      </c>
      <c r="G254">
        <v>275</v>
      </c>
      <c r="H254" t="s">
        <v>1500</v>
      </c>
      <c r="I254" t="s">
        <v>1558</v>
      </c>
      <c r="J254">
        <v>2</v>
      </c>
      <c r="K254" s="130">
        <v>259240</v>
      </c>
    </row>
    <row r="255" spans="2:11">
      <c r="B255" t="s">
        <v>1512</v>
      </c>
      <c r="C255" s="12">
        <v>44556</v>
      </c>
      <c r="D255" s="12">
        <v>44559</v>
      </c>
      <c r="E255" s="91">
        <f>D255-C255</f>
        <v>3</v>
      </c>
      <c r="F255" t="s">
        <v>1505</v>
      </c>
      <c r="G255">
        <v>354</v>
      </c>
      <c r="H255" t="s">
        <v>1510</v>
      </c>
      <c r="I255" t="s">
        <v>1509</v>
      </c>
      <c r="J255">
        <v>1</v>
      </c>
      <c r="K255" s="130">
        <v>81476</v>
      </c>
    </row>
    <row r="256" spans="2:11">
      <c r="B256" t="s">
        <v>1592</v>
      </c>
      <c r="C256" s="12">
        <v>44441</v>
      </c>
      <c r="D256" s="12">
        <v>44456</v>
      </c>
      <c r="E256" s="91">
        <f>D256-C256</f>
        <v>15</v>
      </c>
      <c r="F256" t="s">
        <v>1520</v>
      </c>
      <c r="G256">
        <v>379</v>
      </c>
      <c r="H256" t="s">
        <v>1510</v>
      </c>
      <c r="I256" t="s">
        <v>1513</v>
      </c>
      <c r="J256">
        <v>1</v>
      </c>
      <c r="K256" s="130">
        <v>292455</v>
      </c>
    </row>
    <row r="257" spans="2:11">
      <c r="B257" t="s">
        <v>1902</v>
      </c>
      <c r="C257" s="12">
        <v>43894</v>
      </c>
      <c r="D257" s="12">
        <v>43919</v>
      </c>
      <c r="E257" s="91">
        <f>D257-C257</f>
        <v>25</v>
      </c>
      <c r="F257" t="s">
        <v>1501</v>
      </c>
      <c r="G257">
        <v>990</v>
      </c>
      <c r="H257" t="s">
        <v>1523</v>
      </c>
      <c r="I257" t="s">
        <v>1683</v>
      </c>
      <c r="J257">
        <v>4</v>
      </c>
      <c r="K257" s="130">
        <v>442661</v>
      </c>
    </row>
    <row r="258" spans="2:11">
      <c r="B258" t="s">
        <v>1684</v>
      </c>
      <c r="C258" s="12">
        <v>44292</v>
      </c>
      <c r="D258" s="12">
        <v>44308</v>
      </c>
      <c r="E258" s="91">
        <f>D258-C258</f>
        <v>16</v>
      </c>
      <c r="F258" t="s">
        <v>1501</v>
      </c>
      <c r="G258">
        <v>990</v>
      </c>
      <c r="H258" t="s">
        <v>1523</v>
      </c>
      <c r="I258" t="s">
        <v>1683</v>
      </c>
      <c r="J258">
        <v>6</v>
      </c>
      <c r="K258" s="130">
        <v>348485</v>
      </c>
    </row>
    <row r="259" spans="2:11">
      <c r="B259" t="s">
        <v>1753</v>
      </c>
      <c r="C259" s="12">
        <v>44200</v>
      </c>
      <c r="D259" s="12">
        <v>44216</v>
      </c>
      <c r="E259" s="91">
        <f>D259-C259</f>
        <v>16</v>
      </c>
      <c r="F259" t="s">
        <v>1505</v>
      </c>
      <c r="G259">
        <v>275</v>
      </c>
      <c r="H259" t="s">
        <v>1500</v>
      </c>
      <c r="I259" t="s">
        <v>1558</v>
      </c>
      <c r="J259">
        <v>4</v>
      </c>
      <c r="K259" s="130">
        <v>36029</v>
      </c>
    </row>
    <row r="260" spans="2:11">
      <c r="B260" t="s">
        <v>1573</v>
      </c>
      <c r="C260" s="12">
        <v>44485</v>
      </c>
      <c r="D260" s="12">
        <v>44496</v>
      </c>
      <c r="E260" s="91">
        <f>D260-C260</f>
        <v>11</v>
      </c>
      <c r="F260" t="s">
        <v>1540</v>
      </c>
      <c r="G260">
        <v>275</v>
      </c>
      <c r="H260" t="s">
        <v>1500</v>
      </c>
      <c r="I260" t="s">
        <v>1499</v>
      </c>
      <c r="J260">
        <v>1</v>
      </c>
      <c r="K260" s="130">
        <v>527888</v>
      </c>
    </row>
    <row r="261" spans="2:11">
      <c r="B261" t="s">
        <v>1677</v>
      </c>
      <c r="C261" s="12">
        <v>44313</v>
      </c>
      <c r="D261" s="12">
        <v>44331</v>
      </c>
      <c r="E261" s="91">
        <f>D261-C261</f>
        <v>18</v>
      </c>
      <c r="F261" t="s">
        <v>1501</v>
      </c>
      <c r="G261">
        <v>591</v>
      </c>
      <c r="H261" t="s">
        <v>1532</v>
      </c>
      <c r="I261" t="s">
        <v>1605</v>
      </c>
      <c r="J261">
        <v>5</v>
      </c>
      <c r="K261" s="130">
        <v>305534</v>
      </c>
    </row>
    <row r="262" spans="2:11">
      <c r="B262" t="s">
        <v>1776</v>
      </c>
      <c r="C262" s="12">
        <v>44156</v>
      </c>
      <c r="D262" s="12">
        <v>44178</v>
      </c>
      <c r="E262" s="91">
        <f>D262-C262</f>
        <v>22</v>
      </c>
      <c r="F262" t="s">
        <v>1501</v>
      </c>
      <c r="G262">
        <v>510</v>
      </c>
      <c r="H262" t="s">
        <v>1532</v>
      </c>
      <c r="I262" t="s">
        <v>1601</v>
      </c>
      <c r="J262">
        <v>1</v>
      </c>
      <c r="K262" s="130">
        <v>373705</v>
      </c>
    </row>
    <row r="263" spans="2:11">
      <c r="B263" t="s">
        <v>1695</v>
      </c>
      <c r="C263" s="12">
        <v>44278</v>
      </c>
      <c r="D263" s="12">
        <v>44285</v>
      </c>
      <c r="E263" s="91">
        <f>D263-C263</f>
        <v>7</v>
      </c>
      <c r="F263" t="s">
        <v>1501</v>
      </c>
      <c r="G263">
        <v>249</v>
      </c>
      <c r="H263" t="s">
        <v>1500</v>
      </c>
      <c r="I263" t="s">
        <v>1527</v>
      </c>
      <c r="J263">
        <v>2</v>
      </c>
      <c r="K263" s="130">
        <v>593107</v>
      </c>
    </row>
    <row r="264" spans="2:11">
      <c r="B264" t="s">
        <v>1816</v>
      </c>
      <c r="C264" s="12">
        <v>44090</v>
      </c>
      <c r="D264" s="12">
        <v>44107</v>
      </c>
      <c r="E264" s="91">
        <f>D264-C264</f>
        <v>17</v>
      </c>
      <c r="F264" t="s">
        <v>1520</v>
      </c>
      <c r="G264">
        <v>275</v>
      </c>
      <c r="H264" t="s">
        <v>1500</v>
      </c>
      <c r="I264" t="s">
        <v>1558</v>
      </c>
      <c r="J264">
        <v>6</v>
      </c>
      <c r="K264" s="130">
        <v>182988</v>
      </c>
    </row>
    <row r="265" spans="2:11">
      <c r="B265" t="s">
        <v>1713</v>
      </c>
      <c r="C265" s="12">
        <v>44261</v>
      </c>
      <c r="D265" s="12">
        <v>44271</v>
      </c>
      <c r="E265" s="91">
        <f>D265-C265</f>
        <v>10</v>
      </c>
      <c r="F265" t="s">
        <v>1520</v>
      </c>
      <c r="G265">
        <v>803</v>
      </c>
      <c r="H265" t="s">
        <v>1545</v>
      </c>
      <c r="I265" t="s">
        <v>1547</v>
      </c>
      <c r="J265">
        <v>4</v>
      </c>
      <c r="K265" s="130">
        <v>125277</v>
      </c>
    </row>
    <row r="266" spans="2:11">
      <c r="B266" t="s">
        <v>1769</v>
      </c>
      <c r="C266" s="12">
        <v>44170</v>
      </c>
      <c r="D266" s="12">
        <v>44175</v>
      </c>
      <c r="E266" s="91">
        <f>D266-C266</f>
        <v>5</v>
      </c>
      <c r="F266" t="s">
        <v>1501</v>
      </c>
      <c r="G266">
        <v>331</v>
      </c>
      <c r="H266" t="s">
        <v>1510</v>
      </c>
      <c r="I266" t="s">
        <v>1509</v>
      </c>
      <c r="J266">
        <v>5</v>
      </c>
      <c r="K266" s="130">
        <v>53186</v>
      </c>
    </row>
    <row r="267" spans="2:11">
      <c r="B267" t="s">
        <v>1604</v>
      </c>
      <c r="C267" s="12">
        <v>44421</v>
      </c>
      <c r="D267" s="12">
        <v>44435</v>
      </c>
      <c r="E267" s="91">
        <f>D267-C267</f>
        <v>14</v>
      </c>
      <c r="F267" t="s">
        <v>1501</v>
      </c>
      <c r="G267">
        <v>331</v>
      </c>
      <c r="H267" t="s">
        <v>1510</v>
      </c>
      <c r="I267" t="s">
        <v>1513</v>
      </c>
      <c r="J267">
        <v>1</v>
      </c>
      <c r="K267" s="130">
        <v>507236</v>
      </c>
    </row>
    <row r="268" spans="2:11">
      <c r="B268" t="s">
        <v>1915</v>
      </c>
      <c r="C268" s="12">
        <v>43874</v>
      </c>
      <c r="D268" s="12">
        <v>43895</v>
      </c>
      <c r="E268" s="91">
        <f>D268-C268</f>
        <v>21</v>
      </c>
      <c r="F268" t="s">
        <v>1501</v>
      </c>
      <c r="G268">
        <v>803</v>
      </c>
      <c r="H268" t="s">
        <v>1545</v>
      </c>
      <c r="I268" t="s">
        <v>1619</v>
      </c>
      <c r="J268">
        <v>1</v>
      </c>
      <c r="K268" s="130">
        <v>183631</v>
      </c>
    </row>
    <row r="269" spans="2:11">
      <c r="B269" t="s">
        <v>1832</v>
      </c>
      <c r="C269" s="12">
        <v>44049</v>
      </c>
      <c r="D269" s="12">
        <v>44053</v>
      </c>
      <c r="E269" s="91">
        <f>D269-C269</f>
        <v>4</v>
      </c>
      <c r="F269" t="s">
        <v>1501</v>
      </c>
      <c r="G269">
        <v>591</v>
      </c>
      <c r="H269" t="s">
        <v>1532</v>
      </c>
      <c r="I269" t="s">
        <v>1601</v>
      </c>
      <c r="J269">
        <v>4</v>
      </c>
      <c r="K269" s="130">
        <v>198126</v>
      </c>
    </row>
    <row r="270" spans="2:11">
      <c r="B270" t="s">
        <v>1742</v>
      </c>
      <c r="C270" s="12">
        <v>44220</v>
      </c>
      <c r="D270" s="12">
        <v>44229</v>
      </c>
      <c r="E270" s="91">
        <f>D270-C270</f>
        <v>9</v>
      </c>
      <c r="F270" t="s">
        <v>1505</v>
      </c>
      <c r="G270">
        <v>331</v>
      </c>
      <c r="H270" t="s">
        <v>1510</v>
      </c>
      <c r="I270" t="s">
        <v>1519</v>
      </c>
      <c r="J270">
        <v>3</v>
      </c>
      <c r="K270" s="130">
        <v>39853</v>
      </c>
    </row>
    <row r="271" spans="2:11">
      <c r="B271" t="s">
        <v>1718</v>
      </c>
      <c r="C271" s="12">
        <v>44256</v>
      </c>
      <c r="D271" s="12">
        <v>44281</v>
      </c>
      <c r="E271" s="91">
        <f>D271-C271</f>
        <v>25</v>
      </c>
      <c r="F271" t="s">
        <v>1505</v>
      </c>
      <c r="G271">
        <v>275</v>
      </c>
      <c r="H271" t="s">
        <v>1500</v>
      </c>
      <c r="I271" t="s">
        <v>1558</v>
      </c>
      <c r="J271">
        <v>6</v>
      </c>
      <c r="K271" s="130">
        <v>62837</v>
      </c>
    </row>
    <row r="272" spans="2:11">
      <c r="B272" t="s">
        <v>1781</v>
      </c>
      <c r="C272" s="12">
        <v>44141</v>
      </c>
      <c r="D272" s="12">
        <v>44143</v>
      </c>
      <c r="E272" s="91">
        <f>D272-C272</f>
        <v>2</v>
      </c>
      <c r="F272" t="s">
        <v>1501</v>
      </c>
      <c r="G272">
        <v>716</v>
      </c>
      <c r="H272" t="s">
        <v>1510</v>
      </c>
      <c r="I272" t="s">
        <v>1539</v>
      </c>
      <c r="J272">
        <v>5</v>
      </c>
      <c r="K272" s="130">
        <v>33983</v>
      </c>
    </row>
    <row r="273" spans="2:11">
      <c r="B273" t="s">
        <v>1805</v>
      </c>
      <c r="C273" s="12">
        <v>44107</v>
      </c>
      <c r="D273" s="12">
        <v>44131</v>
      </c>
      <c r="E273" s="91">
        <f>D273-C273</f>
        <v>24</v>
      </c>
      <c r="F273" t="s">
        <v>1501</v>
      </c>
      <c r="G273">
        <v>249</v>
      </c>
      <c r="H273" t="s">
        <v>1500</v>
      </c>
      <c r="I273" t="s">
        <v>1499</v>
      </c>
      <c r="J273">
        <v>4</v>
      </c>
      <c r="K273" s="130">
        <v>516837</v>
      </c>
    </row>
    <row r="274" spans="2:11">
      <c r="B274" t="s">
        <v>1751</v>
      </c>
      <c r="C274" s="12">
        <v>44208</v>
      </c>
      <c r="D274" s="12">
        <v>44223</v>
      </c>
      <c r="E274" s="91">
        <f>D274-C274</f>
        <v>15</v>
      </c>
      <c r="F274" t="s">
        <v>1505</v>
      </c>
      <c r="G274">
        <v>275</v>
      </c>
      <c r="H274" t="s">
        <v>1500</v>
      </c>
      <c r="I274" t="s">
        <v>1534</v>
      </c>
      <c r="J274">
        <v>1</v>
      </c>
      <c r="K274" s="130">
        <v>13684</v>
      </c>
    </row>
    <row r="275" spans="2:11">
      <c r="B275" t="s">
        <v>1861</v>
      </c>
      <c r="C275" s="12">
        <v>43988</v>
      </c>
      <c r="D275" s="12">
        <v>44002</v>
      </c>
      <c r="E275" s="91">
        <f>D275-C275</f>
        <v>14</v>
      </c>
      <c r="F275" t="s">
        <v>1501</v>
      </c>
      <c r="G275">
        <v>249</v>
      </c>
      <c r="H275" t="s">
        <v>1500</v>
      </c>
      <c r="I275" t="s">
        <v>1558</v>
      </c>
      <c r="J275">
        <v>2</v>
      </c>
      <c r="K275" s="130">
        <v>368990</v>
      </c>
    </row>
    <row r="276" spans="2:11">
      <c r="B276" t="s">
        <v>1768</v>
      </c>
      <c r="C276" s="12">
        <v>44171</v>
      </c>
      <c r="D276" s="12">
        <v>44188</v>
      </c>
      <c r="E276" s="91">
        <f>D276-C276</f>
        <v>17</v>
      </c>
      <c r="F276" t="s">
        <v>1501</v>
      </c>
      <c r="G276">
        <v>716</v>
      </c>
      <c r="H276" t="s">
        <v>1510</v>
      </c>
      <c r="I276" t="s">
        <v>1549</v>
      </c>
      <c r="J276">
        <v>1</v>
      </c>
      <c r="K276" s="130">
        <v>15330</v>
      </c>
    </row>
    <row r="277" spans="2:11">
      <c r="B277" t="s">
        <v>1643</v>
      </c>
      <c r="C277" s="12">
        <v>44371</v>
      </c>
      <c r="D277" s="12">
        <v>44380</v>
      </c>
      <c r="E277" s="91">
        <f>D277-C277</f>
        <v>9</v>
      </c>
      <c r="F277" t="s">
        <v>1505</v>
      </c>
      <c r="G277">
        <v>152</v>
      </c>
      <c r="H277" t="s">
        <v>1504</v>
      </c>
      <c r="I277" t="s">
        <v>1507</v>
      </c>
      <c r="J277">
        <v>2</v>
      </c>
      <c r="K277" s="130">
        <v>38164</v>
      </c>
    </row>
    <row r="278" spans="2:11">
      <c r="B278" t="s">
        <v>1890</v>
      </c>
      <c r="C278" s="12">
        <v>43916</v>
      </c>
      <c r="D278" s="12">
        <v>43928</v>
      </c>
      <c r="E278" s="91">
        <f>D278-C278</f>
        <v>12</v>
      </c>
      <c r="F278" t="s">
        <v>1520</v>
      </c>
      <c r="G278">
        <v>803</v>
      </c>
      <c r="H278" t="s">
        <v>1545</v>
      </c>
      <c r="I278" t="s">
        <v>1544</v>
      </c>
      <c r="J278">
        <v>6</v>
      </c>
      <c r="K278" s="130">
        <v>845047</v>
      </c>
    </row>
    <row r="279" spans="2:11">
      <c r="B279" t="s">
        <v>1899</v>
      </c>
      <c r="C279" s="12">
        <v>43904</v>
      </c>
      <c r="D279" s="12">
        <v>43925</v>
      </c>
      <c r="E279" s="91">
        <f>D279-C279</f>
        <v>21</v>
      </c>
      <c r="F279" t="s">
        <v>1501</v>
      </c>
      <c r="G279">
        <v>112</v>
      </c>
      <c r="H279" t="s">
        <v>1545</v>
      </c>
      <c r="I279" t="s">
        <v>1544</v>
      </c>
      <c r="J279">
        <v>6</v>
      </c>
      <c r="K279" s="130">
        <v>213668</v>
      </c>
    </row>
    <row r="280" spans="2:11">
      <c r="B280" t="s">
        <v>1942</v>
      </c>
      <c r="C280" s="12">
        <v>43830</v>
      </c>
      <c r="D280" s="12">
        <v>43840</v>
      </c>
      <c r="E280" s="91">
        <f>D280-C280</f>
        <v>10</v>
      </c>
      <c r="F280" t="s">
        <v>1501</v>
      </c>
      <c r="G280">
        <v>249</v>
      </c>
      <c r="H280" t="s">
        <v>1500</v>
      </c>
      <c r="I280" t="s">
        <v>1499</v>
      </c>
      <c r="J280">
        <v>2</v>
      </c>
      <c r="K280" s="130">
        <v>845114</v>
      </c>
    </row>
    <row r="281" spans="2:11">
      <c r="B281" t="s">
        <v>1631</v>
      </c>
      <c r="C281" s="12">
        <v>44387</v>
      </c>
      <c r="D281" s="12">
        <v>44399</v>
      </c>
      <c r="E281" s="91">
        <f>D281-C281</f>
        <v>12</v>
      </c>
      <c r="F281" t="s">
        <v>1505</v>
      </c>
      <c r="G281">
        <v>275</v>
      </c>
      <c r="H281" t="s">
        <v>1500</v>
      </c>
      <c r="I281" t="s">
        <v>1542</v>
      </c>
      <c r="J281">
        <v>2</v>
      </c>
      <c r="K281" s="130">
        <v>584293</v>
      </c>
    </row>
    <row r="282" spans="2:11">
      <c r="B282" t="s">
        <v>1616</v>
      </c>
      <c r="C282" s="12">
        <v>44405</v>
      </c>
      <c r="D282" s="12">
        <v>44412</v>
      </c>
      <c r="E282" s="91">
        <f>D282-C282</f>
        <v>7</v>
      </c>
      <c r="F282" t="s">
        <v>1501</v>
      </c>
      <c r="G282">
        <v>152</v>
      </c>
      <c r="H282" t="s">
        <v>1504</v>
      </c>
      <c r="I282" t="s">
        <v>1615</v>
      </c>
      <c r="J282">
        <v>4</v>
      </c>
      <c r="K282" s="130">
        <v>96666</v>
      </c>
    </row>
    <row r="283" spans="2:11">
      <c r="B283" t="s">
        <v>1518</v>
      </c>
      <c r="C283" s="12">
        <v>44553</v>
      </c>
      <c r="D283" s="12">
        <v>44568</v>
      </c>
      <c r="E283" s="91">
        <f>D283-C283</f>
        <v>15</v>
      </c>
      <c r="F283" t="s">
        <v>1505</v>
      </c>
      <c r="G283">
        <v>152</v>
      </c>
      <c r="H283" t="s">
        <v>1504</v>
      </c>
      <c r="I283" t="s">
        <v>1517</v>
      </c>
      <c r="J283">
        <v>1</v>
      </c>
      <c r="K283" s="130">
        <v>817204</v>
      </c>
    </row>
    <row r="284" spans="2:11">
      <c r="B284" t="s">
        <v>1707</v>
      </c>
      <c r="C284" s="12">
        <v>44266</v>
      </c>
      <c r="D284" s="12">
        <v>44282</v>
      </c>
      <c r="E284" s="91">
        <f>D284-C284</f>
        <v>16</v>
      </c>
      <c r="F284" t="s">
        <v>1520</v>
      </c>
      <c r="G284">
        <v>906</v>
      </c>
      <c r="H284" t="s">
        <v>1523</v>
      </c>
      <c r="I284" t="s">
        <v>1561</v>
      </c>
      <c r="J284">
        <v>1</v>
      </c>
      <c r="K284" s="130">
        <v>172644</v>
      </c>
    </row>
    <row r="285" spans="2:11">
      <c r="B285" t="s">
        <v>1563</v>
      </c>
      <c r="C285" s="12">
        <v>44508</v>
      </c>
      <c r="D285" s="12">
        <v>44530</v>
      </c>
      <c r="E285" s="91">
        <f>D285-C285</f>
        <v>22</v>
      </c>
      <c r="F285" t="s">
        <v>1505</v>
      </c>
      <c r="G285">
        <v>249</v>
      </c>
      <c r="H285" t="s">
        <v>1500</v>
      </c>
      <c r="I285" t="s">
        <v>1527</v>
      </c>
      <c r="J285">
        <v>6</v>
      </c>
      <c r="K285" s="130">
        <v>294897</v>
      </c>
    </row>
    <row r="286" spans="2:11">
      <c r="B286" t="s">
        <v>1932</v>
      </c>
      <c r="C286" s="12">
        <v>43843</v>
      </c>
      <c r="D286" s="12">
        <v>43858</v>
      </c>
      <c r="E286" s="91">
        <f>D286-C286</f>
        <v>15</v>
      </c>
      <c r="F286" t="s">
        <v>1505</v>
      </c>
      <c r="G286">
        <v>152</v>
      </c>
      <c r="H286" t="s">
        <v>1504</v>
      </c>
      <c r="I286" t="s">
        <v>1503</v>
      </c>
      <c r="J286">
        <v>5</v>
      </c>
      <c r="K286" s="130">
        <v>93143</v>
      </c>
    </row>
    <row r="287" spans="2:11">
      <c r="B287" t="s">
        <v>1845</v>
      </c>
      <c r="C287" s="12">
        <v>44023</v>
      </c>
      <c r="D287" s="12">
        <v>44035</v>
      </c>
      <c r="E287" s="91">
        <f>D287-C287</f>
        <v>12</v>
      </c>
      <c r="F287" t="s">
        <v>1540</v>
      </c>
      <c r="G287">
        <v>275</v>
      </c>
      <c r="H287" t="s">
        <v>1500</v>
      </c>
      <c r="I287" t="s">
        <v>1542</v>
      </c>
      <c r="J287">
        <v>3</v>
      </c>
      <c r="K287" s="130">
        <v>316888</v>
      </c>
    </row>
    <row r="288" spans="2:11">
      <c r="B288" t="s">
        <v>1711</v>
      </c>
      <c r="C288" s="12">
        <v>44262</v>
      </c>
      <c r="D288" s="12">
        <v>44282</v>
      </c>
      <c r="E288" s="91">
        <f>D288-C288</f>
        <v>20</v>
      </c>
      <c r="F288" t="s">
        <v>1540</v>
      </c>
      <c r="G288">
        <v>803</v>
      </c>
      <c r="H288" t="s">
        <v>1545</v>
      </c>
      <c r="I288" t="s">
        <v>1575</v>
      </c>
      <c r="J288">
        <v>4</v>
      </c>
      <c r="K288" s="130">
        <v>780332</v>
      </c>
    </row>
    <row r="289" spans="2:11">
      <c r="B289" t="s">
        <v>1596</v>
      </c>
      <c r="C289" s="12">
        <v>44434</v>
      </c>
      <c r="D289" s="12">
        <v>44435</v>
      </c>
      <c r="E289" s="91">
        <f>D289-C289</f>
        <v>1</v>
      </c>
      <c r="F289" t="s">
        <v>1501</v>
      </c>
      <c r="G289">
        <v>591</v>
      </c>
      <c r="H289" t="s">
        <v>1532</v>
      </c>
      <c r="I289" t="s">
        <v>1577</v>
      </c>
      <c r="J289">
        <v>4</v>
      </c>
      <c r="K289" s="130">
        <v>68532</v>
      </c>
    </row>
    <row r="290" spans="2:11">
      <c r="B290" t="s">
        <v>1636</v>
      </c>
      <c r="C290" s="12">
        <v>44380</v>
      </c>
      <c r="D290" s="12">
        <v>44385</v>
      </c>
      <c r="E290" s="91">
        <f>D290-C290</f>
        <v>5</v>
      </c>
      <c r="F290" t="s">
        <v>1501</v>
      </c>
      <c r="G290">
        <v>520</v>
      </c>
      <c r="H290" t="s">
        <v>1532</v>
      </c>
      <c r="I290" t="s">
        <v>1531</v>
      </c>
      <c r="J290">
        <v>3</v>
      </c>
      <c r="K290" s="130">
        <v>648132</v>
      </c>
    </row>
    <row r="291" spans="2:11">
      <c r="B291" t="s">
        <v>1564</v>
      </c>
      <c r="C291" s="12">
        <v>44504</v>
      </c>
      <c r="D291" s="12">
        <v>44522</v>
      </c>
      <c r="E291" s="91">
        <f>D291-C291</f>
        <v>18</v>
      </c>
      <c r="F291" t="s">
        <v>1540</v>
      </c>
      <c r="G291">
        <v>591</v>
      </c>
      <c r="H291" t="s">
        <v>1532</v>
      </c>
      <c r="I291" t="s">
        <v>1537</v>
      </c>
      <c r="J291">
        <v>5</v>
      </c>
      <c r="K291" s="130">
        <v>231060</v>
      </c>
    </row>
    <row r="292" spans="2:11">
      <c r="B292" t="s">
        <v>1541</v>
      </c>
      <c r="C292" s="12">
        <v>44537</v>
      </c>
      <c r="D292" s="12">
        <v>44551</v>
      </c>
      <c r="E292" s="91">
        <f>D292-C292</f>
        <v>14</v>
      </c>
      <c r="F292" t="s">
        <v>1540</v>
      </c>
      <c r="G292">
        <v>716</v>
      </c>
      <c r="H292" t="s">
        <v>1510</v>
      </c>
      <c r="I292" t="s">
        <v>1539</v>
      </c>
      <c r="J292">
        <v>3</v>
      </c>
      <c r="K292" s="130">
        <v>352018</v>
      </c>
    </row>
    <row r="293" spans="2:11">
      <c r="B293" t="s">
        <v>1921</v>
      </c>
      <c r="C293" s="12">
        <v>43859</v>
      </c>
      <c r="D293" s="12">
        <v>43862</v>
      </c>
      <c r="E293" s="91">
        <f>D293-C293</f>
        <v>3</v>
      </c>
      <c r="F293" t="s">
        <v>1540</v>
      </c>
      <c r="G293">
        <v>354</v>
      </c>
      <c r="H293" t="s">
        <v>1510</v>
      </c>
      <c r="I293" t="s">
        <v>1539</v>
      </c>
      <c r="J293">
        <v>3</v>
      </c>
      <c r="K293" s="130">
        <v>101119</v>
      </c>
    </row>
    <row r="294" spans="2:11">
      <c r="B294" t="s">
        <v>1920</v>
      </c>
      <c r="C294" s="12">
        <v>43862</v>
      </c>
      <c r="D294" s="12">
        <v>43874</v>
      </c>
      <c r="E294" s="91">
        <f>D294-C294</f>
        <v>12</v>
      </c>
      <c r="F294" t="s">
        <v>1501</v>
      </c>
      <c r="G294">
        <v>275</v>
      </c>
      <c r="H294" t="s">
        <v>1500</v>
      </c>
      <c r="I294" t="s">
        <v>1534</v>
      </c>
      <c r="J294">
        <v>6</v>
      </c>
      <c r="K294" s="130">
        <v>434110</v>
      </c>
    </row>
    <row r="295" spans="2:11">
      <c r="B295" t="s">
        <v>1939</v>
      </c>
      <c r="C295" s="12">
        <v>43837</v>
      </c>
      <c r="D295" s="12">
        <v>43846</v>
      </c>
      <c r="E295" s="91">
        <f>D295-C295</f>
        <v>9</v>
      </c>
      <c r="F295" t="s">
        <v>1501</v>
      </c>
      <c r="G295">
        <v>803</v>
      </c>
      <c r="H295" t="s">
        <v>1545</v>
      </c>
      <c r="I295" t="s">
        <v>1544</v>
      </c>
      <c r="J295">
        <v>5</v>
      </c>
      <c r="K295" s="130">
        <v>33645</v>
      </c>
    </row>
    <row r="296" spans="2:11">
      <c r="B296" t="s">
        <v>1694</v>
      </c>
      <c r="C296" s="12">
        <v>44284</v>
      </c>
      <c r="D296" s="12">
        <v>44292</v>
      </c>
      <c r="E296" s="91">
        <f>D296-C296</f>
        <v>8</v>
      </c>
      <c r="F296" t="s">
        <v>1501</v>
      </c>
      <c r="G296">
        <v>152</v>
      </c>
      <c r="H296" t="s">
        <v>1504</v>
      </c>
      <c r="I296" t="s">
        <v>1613</v>
      </c>
      <c r="J296">
        <v>5</v>
      </c>
      <c r="K296" s="130">
        <v>22605</v>
      </c>
    </row>
    <row r="297" spans="2:11">
      <c r="B297" t="s">
        <v>1930</v>
      </c>
      <c r="C297" s="12">
        <v>43845</v>
      </c>
      <c r="D297" s="12">
        <v>43848</v>
      </c>
      <c r="E297" s="91">
        <f>D297-C297</f>
        <v>3</v>
      </c>
      <c r="F297" t="s">
        <v>1540</v>
      </c>
      <c r="G297">
        <v>803</v>
      </c>
      <c r="H297" t="s">
        <v>1545</v>
      </c>
      <c r="I297" t="s">
        <v>1547</v>
      </c>
      <c r="J297">
        <v>1</v>
      </c>
      <c r="K297" s="130">
        <v>526637</v>
      </c>
    </row>
    <row r="298" spans="2:11">
      <c r="B298" t="s">
        <v>1614</v>
      </c>
      <c r="C298" s="12">
        <v>44405</v>
      </c>
      <c r="D298" s="12">
        <v>44412</v>
      </c>
      <c r="E298" s="91">
        <f>D298-C298</f>
        <v>7</v>
      </c>
      <c r="F298" t="s">
        <v>1501</v>
      </c>
      <c r="G298">
        <v>152</v>
      </c>
      <c r="H298" t="s">
        <v>1504</v>
      </c>
      <c r="I298" t="s">
        <v>1613</v>
      </c>
      <c r="J298">
        <v>6</v>
      </c>
      <c r="K298" s="130">
        <v>605935</v>
      </c>
    </row>
    <row r="299" spans="2:11">
      <c r="B299" t="s">
        <v>1692</v>
      </c>
      <c r="C299" s="12">
        <v>44286</v>
      </c>
      <c r="D299" s="12">
        <v>44286</v>
      </c>
      <c r="E299" s="91">
        <f>D299-C299</f>
        <v>0</v>
      </c>
      <c r="F299" t="s">
        <v>1501</v>
      </c>
      <c r="G299">
        <v>803</v>
      </c>
      <c r="H299" t="s">
        <v>1545</v>
      </c>
      <c r="I299" t="s">
        <v>1619</v>
      </c>
      <c r="J299">
        <v>6</v>
      </c>
      <c r="K299" s="130">
        <v>354029</v>
      </c>
    </row>
    <row r="300" spans="2:11">
      <c r="B300" t="s">
        <v>1731</v>
      </c>
      <c r="C300" s="12">
        <v>44234</v>
      </c>
      <c r="D300" s="12">
        <v>44253</v>
      </c>
      <c r="E300" s="91">
        <f>D300-C300</f>
        <v>19</v>
      </c>
      <c r="F300" t="s">
        <v>1501</v>
      </c>
      <c r="G300">
        <v>803</v>
      </c>
      <c r="H300" t="s">
        <v>1545</v>
      </c>
      <c r="I300" t="s">
        <v>1547</v>
      </c>
      <c r="J300">
        <v>4</v>
      </c>
      <c r="K300" s="130">
        <v>752490</v>
      </c>
    </row>
    <row r="301" spans="2:11">
      <c r="B301" t="s">
        <v>1887</v>
      </c>
      <c r="C301" s="12">
        <v>43932</v>
      </c>
      <c r="D301" s="12">
        <v>43934</v>
      </c>
      <c r="E301" s="91">
        <f>D301-C301</f>
        <v>2</v>
      </c>
      <c r="F301" t="s">
        <v>1501</v>
      </c>
      <c r="G301">
        <v>275</v>
      </c>
      <c r="H301" t="s">
        <v>1500</v>
      </c>
      <c r="I301" t="s">
        <v>1499</v>
      </c>
      <c r="J301">
        <v>1</v>
      </c>
      <c r="K301" s="130">
        <v>139896</v>
      </c>
    </row>
    <row r="302" spans="2:11">
      <c r="B302" t="s">
        <v>1706</v>
      </c>
      <c r="C302" s="12">
        <v>44267</v>
      </c>
      <c r="D302" s="12">
        <v>44286</v>
      </c>
      <c r="E302" s="91">
        <f>D302-C302</f>
        <v>19</v>
      </c>
      <c r="F302" t="s">
        <v>1520</v>
      </c>
      <c r="G302">
        <v>152</v>
      </c>
      <c r="H302" t="s">
        <v>1504</v>
      </c>
      <c r="I302" t="s">
        <v>1615</v>
      </c>
      <c r="J302">
        <v>2</v>
      </c>
      <c r="K302" s="130">
        <v>327411</v>
      </c>
    </row>
    <row r="303" spans="2:11">
      <c r="B303" t="s">
        <v>1594</v>
      </c>
      <c r="C303" s="12">
        <v>44440</v>
      </c>
      <c r="D303" s="12">
        <v>44449</v>
      </c>
      <c r="E303" s="91">
        <f>D303-C303</f>
        <v>9</v>
      </c>
      <c r="F303" t="s">
        <v>1505</v>
      </c>
      <c r="G303">
        <v>591</v>
      </c>
      <c r="H303" t="s">
        <v>1532</v>
      </c>
      <c r="I303" t="s">
        <v>1531</v>
      </c>
      <c r="J303">
        <v>3</v>
      </c>
      <c r="K303" s="130">
        <v>728374</v>
      </c>
    </row>
    <row r="304" spans="2:11">
      <c r="B304" t="s">
        <v>1511</v>
      </c>
      <c r="C304" s="12">
        <v>44557</v>
      </c>
      <c r="D304" s="12">
        <v>44573</v>
      </c>
      <c r="E304" s="91">
        <f>D304-C304</f>
        <v>16</v>
      </c>
      <c r="F304" t="s">
        <v>1505</v>
      </c>
      <c r="G304">
        <v>331</v>
      </c>
      <c r="H304" t="s">
        <v>1510</v>
      </c>
      <c r="I304" t="s">
        <v>1509</v>
      </c>
      <c r="J304">
        <v>2</v>
      </c>
      <c r="K304" s="130">
        <v>467984</v>
      </c>
    </row>
    <row r="305" spans="2:11">
      <c r="B305" t="s">
        <v>1918</v>
      </c>
      <c r="C305" s="12">
        <v>43863</v>
      </c>
      <c r="D305" s="12">
        <v>43863</v>
      </c>
      <c r="E305" s="91">
        <f>D305-C305</f>
        <v>0</v>
      </c>
      <c r="F305" t="s">
        <v>1505</v>
      </c>
      <c r="G305">
        <v>243</v>
      </c>
      <c r="H305" t="s">
        <v>1500</v>
      </c>
      <c r="I305" t="s">
        <v>1499</v>
      </c>
      <c r="J305">
        <v>6</v>
      </c>
      <c r="K305" s="130">
        <v>654135</v>
      </c>
    </row>
    <row r="306" spans="2:11">
      <c r="B306" t="s">
        <v>1881</v>
      </c>
      <c r="C306" s="12">
        <v>43948</v>
      </c>
      <c r="D306" s="12">
        <v>43960</v>
      </c>
      <c r="E306" s="91">
        <f>D306-C306</f>
        <v>12</v>
      </c>
      <c r="F306" t="s">
        <v>1505</v>
      </c>
      <c r="G306">
        <v>243</v>
      </c>
      <c r="H306" t="s">
        <v>1500</v>
      </c>
      <c r="I306" t="s">
        <v>1542</v>
      </c>
      <c r="J306">
        <v>3</v>
      </c>
      <c r="K306" s="130">
        <v>401521</v>
      </c>
    </row>
    <row r="307" spans="2:11">
      <c r="B307" t="s">
        <v>1862</v>
      </c>
      <c r="C307" s="12">
        <v>43988</v>
      </c>
      <c r="D307" s="12">
        <v>43996</v>
      </c>
      <c r="E307" s="91">
        <f>D307-C307</f>
        <v>8</v>
      </c>
      <c r="F307" t="s">
        <v>1505</v>
      </c>
      <c r="G307">
        <v>520</v>
      </c>
      <c r="H307" t="s">
        <v>1532</v>
      </c>
      <c r="I307" t="s">
        <v>1537</v>
      </c>
      <c r="J307">
        <v>1</v>
      </c>
      <c r="K307" s="130">
        <v>355810</v>
      </c>
    </row>
    <row r="308" spans="2:11">
      <c r="B308" t="s">
        <v>1919</v>
      </c>
      <c r="C308" s="12">
        <v>43863</v>
      </c>
      <c r="D308" s="12">
        <v>43878</v>
      </c>
      <c r="E308" s="91">
        <f>D308-C308</f>
        <v>15</v>
      </c>
      <c r="F308" t="s">
        <v>1505</v>
      </c>
      <c r="G308">
        <v>112</v>
      </c>
      <c r="H308" t="s">
        <v>1545</v>
      </c>
      <c r="I308" t="s">
        <v>1544</v>
      </c>
      <c r="J308">
        <v>3</v>
      </c>
      <c r="K308" s="130">
        <v>830071</v>
      </c>
    </row>
    <row r="309" spans="2:11">
      <c r="B309" t="s">
        <v>1928</v>
      </c>
      <c r="C309" s="12">
        <v>43845</v>
      </c>
      <c r="D309" s="12">
        <v>43854</v>
      </c>
      <c r="E309" s="91">
        <f>D309-C309</f>
        <v>9</v>
      </c>
      <c r="F309" t="s">
        <v>1520</v>
      </c>
      <c r="G309">
        <v>379</v>
      </c>
      <c r="H309" t="s">
        <v>1510</v>
      </c>
      <c r="I309" t="s">
        <v>1513</v>
      </c>
      <c r="J309">
        <v>6</v>
      </c>
      <c r="K309" s="130">
        <v>354072</v>
      </c>
    </row>
    <row r="310" spans="2:11">
      <c r="B310" t="s">
        <v>1740</v>
      </c>
      <c r="C310" s="12">
        <v>44222</v>
      </c>
      <c r="D310" s="12">
        <v>44236</v>
      </c>
      <c r="E310" s="91">
        <f>D310-C310</f>
        <v>14</v>
      </c>
      <c r="F310" t="s">
        <v>1505</v>
      </c>
      <c r="G310">
        <v>906</v>
      </c>
      <c r="H310" t="s">
        <v>1523</v>
      </c>
      <c r="I310" t="s">
        <v>1561</v>
      </c>
      <c r="J310">
        <v>5</v>
      </c>
      <c r="K310" s="130">
        <v>23558</v>
      </c>
    </row>
    <row r="311" spans="2:11">
      <c r="B311" t="s">
        <v>1765</v>
      </c>
      <c r="C311" s="12">
        <v>44180</v>
      </c>
      <c r="D311" s="12">
        <v>44185</v>
      </c>
      <c r="E311" s="91">
        <f>D311-C311</f>
        <v>5</v>
      </c>
      <c r="F311" t="s">
        <v>1501</v>
      </c>
      <c r="G311">
        <v>716</v>
      </c>
      <c r="H311" t="s">
        <v>1510</v>
      </c>
      <c r="I311" t="s">
        <v>1513</v>
      </c>
      <c r="J311">
        <v>2</v>
      </c>
      <c r="K311" s="130">
        <v>212361</v>
      </c>
    </row>
    <row r="312" spans="2:11">
      <c r="B312" t="s">
        <v>1621</v>
      </c>
      <c r="C312" s="12">
        <v>44403</v>
      </c>
      <c r="D312" s="12">
        <v>44413</v>
      </c>
      <c r="E312" s="91">
        <f>D312-C312</f>
        <v>10</v>
      </c>
      <c r="F312" t="s">
        <v>1501</v>
      </c>
      <c r="G312">
        <v>112</v>
      </c>
      <c r="H312" t="s">
        <v>1545</v>
      </c>
      <c r="I312" t="s">
        <v>1619</v>
      </c>
      <c r="J312">
        <v>1</v>
      </c>
      <c r="K312" s="130">
        <v>528531</v>
      </c>
    </row>
    <row r="313" spans="2:11">
      <c r="B313" t="s">
        <v>1581</v>
      </c>
      <c r="C313" s="12">
        <v>44464</v>
      </c>
      <c r="D313" s="12">
        <v>44481</v>
      </c>
      <c r="E313" s="91">
        <f>D313-C313</f>
        <v>17</v>
      </c>
      <c r="F313" t="s">
        <v>1501</v>
      </c>
      <c r="G313">
        <v>716</v>
      </c>
      <c r="H313" t="s">
        <v>1510</v>
      </c>
      <c r="I313" t="s">
        <v>1519</v>
      </c>
      <c r="J313">
        <v>1</v>
      </c>
      <c r="K313" s="130">
        <v>757528</v>
      </c>
    </row>
    <row r="314" spans="2:11">
      <c r="B314" t="s">
        <v>1626</v>
      </c>
      <c r="C314" s="12">
        <v>44400</v>
      </c>
      <c r="D314" s="12">
        <v>44411</v>
      </c>
      <c r="E314" s="91">
        <f>D314-C314</f>
        <v>11</v>
      </c>
      <c r="F314" t="s">
        <v>1505</v>
      </c>
      <c r="G314">
        <v>591</v>
      </c>
      <c r="H314" t="s">
        <v>1532</v>
      </c>
      <c r="I314" t="s">
        <v>1531</v>
      </c>
      <c r="J314">
        <v>2</v>
      </c>
      <c r="K314" s="130">
        <v>202270</v>
      </c>
    </row>
    <row r="315" spans="2:11">
      <c r="B315" t="s">
        <v>1632</v>
      </c>
      <c r="C315" s="12">
        <v>44385</v>
      </c>
      <c r="D315" s="12">
        <v>44407</v>
      </c>
      <c r="E315" s="91">
        <f>D315-C315</f>
        <v>22</v>
      </c>
      <c r="F315" t="s">
        <v>1501</v>
      </c>
      <c r="G315">
        <v>510</v>
      </c>
      <c r="H315" t="s">
        <v>1532</v>
      </c>
      <c r="I315" t="s">
        <v>1569</v>
      </c>
      <c r="J315">
        <v>1</v>
      </c>
      <c r="K315" s="130">
        <v>627932</v>
      </c>
    </row>
    <row r="316" spans="2:11">
      <c r="B316" t="s">
        <v>1553</v>
      </c>
      <c r="C316" s="12">
        <v>44524</v>
      </c>
      <c r="D316" s="12">
        <v>44540</v>
      </c>
      <c r="E316" s="91">
        <f>D316-C316</f>
        <v>16</v>
      </c>
      <c r="F316" t="s">
        <v>1505</v>
      </c>
      <c r="G316">
        <v>716</v>
      </c>
      <c r="H316" t="s">
        <v>1510</v>
      </c>
      <c r="I316" t="s">
        <v>1549</v>
      </c>
      <c r="J316">
        <v>5</v>
      </c>
      <c r="K316" s="130">
        <v>774555</v>
      </c>
    </row>
    <row r="317" spans="2:11">
      <c r="B317" t="s">
        <v>1872</v>
      </c>
      <c r="C317" s="12">
        <v>43969</v>
      </c>
      <c r="D317" s="12">
        <v>43970</v>
      </c>
      <c r="E317" s="91">
        <f>D317-C317</f>
        <v>1</v>
      </c>
      <c r="F317" t="s">
        <v>1501</v>
      </c>
      <c r="G317">
        <v>379</v>
      </c>
      <c r="H317" t="s">
        <v>1510</v>
      </c>
      <c r="I317" t="s">
        <v>1509</v>
      </c>
      <c r="J317">
        <v>6</v>
      </c>
      <c r="K317" s="130">
        <v>117368</v>
      </c>
    </row>
    <row r="318" spans="2:11">
      <c r="B318" t="s">
        <v>1650</v>
      </c>
      <c r="C318" s="12">
        <v>44358</v>
      </c>
      <c r="D318" s="12">
        <v>44374</v>
      </c>
      <c r="E318" s="91">
        <f>D318-C318</f>
        <v>16</v>
      </c>
      <c r="F318" t="s">
        <v>1520</v>
      </c>
      <c r="G318">
        <v>152</v>
      </c>
      <c r="H318" t="s">
        <v>1504</v>
      </c>
      <c r="I318" t="s">
        <v>1517</v>
      </c>
      <c r="J318">
        <v>4</v>
      </c>
      <c r="K318" s="130">
        <v>187672</v>
      </c>
    </row>
    <row r="319" spans="2:11">
      <c r="B319" t="s">
        <v>1666</v>
      </c>
      <c r="C319" s="12">
        <v>44331</v>
      </c>
      <c r="D319" s="12">
        <v>44343</v>
      </c>
      <c r="E319" s="91">
        <f>D319-C319</f>
        <v>12</v>
      </c>
      <c r="F319" t="s">
        <v>1505</v>
      </c>
      <c r="G319">
        <v>243</v>
      </c>
      <c r="H319" t="s">
        <v>1500</v>
      </c>
      <c r="I319" t="s">
        <v>1527</v>
      </c>
      <c r="J319">
        <v>3</v>
      </c>
      <c r="K319" s="130">
        <v>57062</v>
      </c>
    </row>
    <row r="320" spans="2:11">
      <c r="B320" t="s">
        <v>1728</v>
      </c>
      <c r="C320" s="12">
        <v>44241</v>
      </c>
      <c r="D320" s="12">
        <v>44260</v>
      </c>
      <c r="E320" s="91">
        <f>D320-C320</f>
        <v>19</v>
      </c>
      <c r="F320" t="s">
        <v>1505</v>
      </c>
      <c r="G320">
        <v>520</v>
      </c>
      <c r="H320" t="s">
        <v>1532</v>
      </c>
      <c r="I320" t="s">
        <v>1577</v>
      </c>
      <c r="J320">
        <v>2</v>
      </c>
      <c r="K320" s="130">
        <v>50794</v>
      </c>
    </row>
    <row r="321" spans="2:11">
      <c r="B321" t="s">
        <v>1855</v>
      </c>
      <c r="C321" s="12">
        <v>43996</v>
      </c>
      <c r="D321" s="12">
        <v>44009</v>
      </c>
      <c r="E321" s="91">
        <f>D321-C321</f>
        <v>13</v>
      </c>
      <c r="F321" t="s">
        <v>1540</v>
      </c>
      <c r="G321">
        <v>591</v>
      </c>
      <c r="H321" t="s">
        <v>1532</v>
      </c>
      <c r="I321" t="s">
        <v>1537</v>
      </c>
      <c r="J321">
        <v>1</v>
      </c>
      <c r="K321" s="130">
        <v>368384</v>
      </c>
    </row>
    <row r="322" spans="2:11">
      <c r="B322" t="s">
        <v>1771</v>
      </c>
      <c r="C322" s="12">
        <v>44165</v>
      </c>
      <c r="D322" s="12">
        <v>44188</v>
      </c>
      <c r="E322" s="91">
        <f>D322-C322</f>
        <v>23</v>
      </c>
      <c r="F322" t="s">
        <v>1501</v>
      </c>
      <c r="G322">
        <v>152</v>
      </c>
      <c r="H322" t="s">
        <v>1504</v>
      </c>
      <c r="I322" t="s">
        <v>1613</v>
      </c>
      <c r="J322">
        <v>4</v>
      </c>
      <c r="K322" s="130">
        <v>555296</v>
      </c>
    </row>
    <row r="323" spans="2:11">
      <c r="B323" t="s">
        <v>1570</v>
      </c>
      <c r="C323" s="12">
        <v>44502</v>
      </c>
      <c r="D323" s="12">
        <v>44519</v>
      </c>
      <c r="E323" s="91">
        <f>D323-C323</f>
        <v>17</v>
      </c>
      <c r="F323" t="s">
        <v>1505</v>
      </c>
      <c r="G323">
        <v>427</v>
      </c>
      <c r="H323" t="s">
        <v>1532</v>
      </c>
      <c r="I323" t="s">
        <v>1569</v>
      </c>
      <c r="J323">
        <v>3</v>
      </c>
      <c r="K323" s="130">
        <v>192713</v>
      </c>
    </row>
    <row r="324" spans="2:11">
      <c r="B324" t="s">
        <v>1679</v>
      </c>
      <c r="C324" s="12">
        <v>44309</v>
      </c>
      <c r="D324" s="12">
        <v>44319</v>
      </c>
      <c r="E324" s="91">
        <f>D324-C324</f>
        <v>10</v>
      </c>
      <c r="F324" t="s">
        <v>1501</v>
      </c>
      <c r="G324">
        <v>520</v>
      </c>
      <c r="H324" t="s">
        <v>1532</v>
      </c>
      <c r="I324" t="s">
        <v>1601</v>
      </c>
      <c r="J324">
        <v>5</v>
      </c>
      <c r="K324" s="130">
        <v>653207</v>
      </c>
    </row>
    <row r="325" spans="2:11">
      <c r="B325" t="s">
        <v>1642</v>
      </c>
      <c r="C325" s="12">
        <v>44372</v>
      </c>
      <c r="D325" s="12">
        <v>44386</v>
      </c>
      <c r="E325" s="91">
        <f>D325-C325</f>
        <v>14</v>
      </c>
      <c r="F325" t="s">
        <v>1505</v>
      </c>
      <c r="G325">
        <v>112</v>
      </c>
      <c r="H325" t="s">
        <v>1545</v>
      </c>
      <c r="I325" t="s">
        <v>1575</v>
      </c>
      <c r="J325">
        <v>6</v>
      </c>
      <c r="K325" s="130">
        <v>32584</v>
      </c>
    </row>
    <row r="326" spans="2:11">
      <c r="B326" t="s">
        <v>1668</v>
      </c>
      <c r="C326" s="12">
        <v>44328</v>
      </c>
      <c r="D326" s="12">
        <v>44348</v>
      </c>
      <c r="E326" s="91">
        <f>D326-C326</f>
        <v>20</v>
      </c>
      <c r="F326" t="s">
        <v>1505</v>
      </c>
      <c r="G326">
        <v>112</v>
      </c>
      <c r="H326" t="s">
        <v>1545</v>
      </c>
      <c r="I326" t="s">
        <v>1544</v>
      </c>
      <c r="J326">
        <v>3</v>
      </c>
      <c r="K326" s="130">
        <v>37921</v>
      </c>
    </row>
    <row r="327" spans="2:11">
      <c r="B327" t="s">
        <v>1793</v>
      </c>
      <c r="C327" s="12">
        <v>44122</v>
      </c>
      <c r="D327" s="12">
        <v>44139</v>
      </c>
      <c r="E327" s="91">
        <f>D327-C327</f>
        <v>17</v>
      </c>
      <c r="F327" t="s">
        <v>1505</v>
      </c>
      <c r="G327">
        <v>716</v>
      </c>
      <c r="H327" t="s">
        <v>1510</v>
      </c>
      <c r="I327" t="s">
        <v>1519</v>
      </c>
      <c r="J327">
        <v>2</v>
      </c>
      <c r="K327" s="130">
        <v>45317</v>
      </c>
    </row>
    <row r="328" spans="2:11">
      <c r="B328" t="s">
        <v>1820</v>
      </c>
      <c r="C328" s="12">
        <v>44083</v>
      </c>
      <c r="D328" s="12">
        <v>44083</v>
      </c>
      <c r="E328" s="91">
        <f>D328-C328</f>
        <v>0</v>
      </c>
      <c r="F328" t="s">
        <v>1540</v>
      </c>
      <c r="G328">
        <v>803</v>
      </c>
      <c r="H328" t="s">
        <v>1545</v>
      </c>
      <c r="I328" t="s">
        <v>1575</v>
      </c>
      <c r="J328">
        <v>6</v>
      </c>
      <c r="K328" s="130">
        <v>223582</v>
      </c>
    </row>
    <row r="329" spans="2:11">
      <c r="B329" t="s">
        <v>1716</v>
      </c>
      <c r="C329" s="12">
        <v>44257</v>
      </c>
      <c r="D329" s="12">
        <v>44281</v>
      </c>
      <c r="E329" s="91">
        <f>D329-C329</f>
        <v>24</v>
      </c>
      <c r="F329" t="s">
        <v>1501</v>
      </c>
      <c r="G329">
        <v>152</v>
      </c>
      <c r="H329" t="s">
        <v>1504</v>
      </c>
      <c r="I329" t="s">
        <v>1507</v>
      </c>
      <c r="J329">
        <v>1</v>
      </c>
      <c r="K329" s="130">
        <v>529477</v>
      </c>
    </row>
    <row r="330" spans="2:11">
      <c r="B330" t="s">
        <v>1907</v>
      </c>
      <c r="C330" s="12">
        <v>43887</v>
      </c>
      <c r="D330" s="12">
        <v>43894</v>
      </c>
      <c r="E330" s="91">
        <f>D330-C330</f>
        <v>7</v>
      </c>
      <c r="F330" t="s">
        <v>1501</v>
      </c>
      <c r="G330">
        <v>803</v>
      </c>
      <c r="H330" t="s">
        <v>1545</v>
      </c>
      <c r="I330" t="s">
        <v>1547</v>
      </c>
      <c r="J330">
        <v>4</v>
      </c>
      <c r="K330" s="130">
        <v>761254</v>
      </c>
    </row>
    <row r="331" spans="2:11">
      <c r="B331" t="s">
        <v>1792</v>
      </c>
      <c r="C331" s="12">
        <v>44122</v>
      </c>
      <c r="D331" s="12">
        <v>44141</v>
      </c>
      <c r="E331" s="91">
        <f>D331-C331</f>
        <v>19</v>
      </c>
      <c r="F331" t="s">
        <v>1540</v>
      </c>
      <c r="G331">
        <v>249</v>
      </c>
      <c r="H331" t="s">
        <v>1500</v>
      </c>
      <c r="I331" t="s">
        <v>1499</v>
      </c>
      <c r="J331">
        <v>4</v>
      </c>
      <c r="K331" s="130">
        <v>363517</v>
      </c>
    </row>
    <row r="332" spans="2:11">
      <c r="B332" t="s">
        <v>1893</v>
      </c>
      <c r="C332" s="12">
        <v>43915</v>
      </c>
      <c r="D332" s="12">
        <v>43933</v>
      </c>
      <c r="E332" s="91">
        <f>D332-C332</f>
        <v>18</v>
      </c>
      <c r="F332" t="s">
        <v>1540</v>
      </c>
      <c r="G332">
        <v>354</v>
      </c>
      <c r="H332" t="s">
        <v>1510</v>
      </c>
      <c r="I332" t="s">
        <v>1509</v>
      </c>
      <c r="J332">
        <v>3</v>
      </c>
      <c r="K332" s="130">
        <v>88624</v>
      </c>
    </row>
    <row r="333" spans="2:11">
      <c r="B333" t="s">
        <v>1535</v>
      </c>
      <c r="C333" s="12">
        <v>44541</v>
      </c>
      <c r="D333" s="12">
        <v>44560</v>
      </c>
      <c r="E333" s="91">
        <f>D333-C333</f>
        <v>19</v>
      </c>
      <c r="F333" t="s">
        <v>1520</v>
      </c>
      <c r="G333">
        <v>275</v>
      </c>
      <c r="H333" t="s">
        <v>1500</v>
      </c>
      <c r="I333" t="s">
        <v>1534</v>
      </c>
      <c r="J333">
        <v>1</v>
      </c>
      <c r="K333" s="130">
        <v>294934</v>
      </c>
    </row>
    <row r="334" spans="2:11">
      <c r="B334" t="s">
        <v>1721</v>
      </c>
      <c r="C334" s="12">
        <v>44253</v>
      </c>
      <c r="D334" s="12">
        <v>44266</v>
      </c>
      <c r="E334" s="91">
        <f>D334-C334</f>
        <v>13</v>
      </c>
      <c r="F334" t="s">
        <v>1505</v>
      </c>
      <c r="G334">
        <v>152</v>
      </c>
      <c r="H334" t="s">
        <v>1504</v>
      </c>
      <c r="I334" t="s">
        <v>1613</v>
      </c>
      <c r="J334">
        <v>4</v>
      </c>
      <c r="K334" s="130">
        <v>73928</v>
      </c>
    </row>
    <row r="335" spans="2:11">
      <c r="B335" t="s">
        <v>1773</v>
      </c>
      <c r="C335" s="12">
        <v>44164</v>
      </c>
      <c r="D335" s="12">
        <v>44186</v>
      </c>
      <c r="E335" s="91">
        <f>D335-C335</f>
        <v>22</v>
      </c>
      <c r="F335" t="s">
        <v>1540</v>
      </c>
      <c r="G335">
        <v>990</v>
      </c>
      <c r="H335" t="s">
        <v>1523</v>
      </c>
      <c r="I335" t="s">
        <v>1525</v>
      </c>
      <c r="J335">
        <v>2</v>
      </c>
      <c r="K335" s="130">
        <v>250765</v>
      </c>
    </row>
    <row r="336" spans="2:11">
      <c r="B336" t="s">
        <v>1670</v>
      </c>
      <c r="C336" s="12">
        <v>44325</v>
      </c>
      <c r="D336" s="12">
        <v>44333</v>
      </c>
      <c r="E336" s="91">
        <f>D336-C336</f>
        <v>8</v>
      </c>
      <c r="F336" t="s">
        <v>1540</v>
      </c>
      <c r="G336">
        <v>427</v>
      </c>
      <c r="H336" t="s">
        <v>1532</v>
      </c>
      <c r="I336" t="s">
        <v>1569</v>
      </c>
      <c r="J336">
        <v>3</v>
      </c>
      <c r="K336" s="130">
        <v>538244</v>
      </c>
    </row>
    <row r="337" spans="2:11">
      <c r="B337" t="s">
        <v>1585</v>
      </c>
      <c r="C337" s="12">
        <v>44457</v>
      </c>
      <c r="D337" s="12">
        <v>44481</v>
      </c>
      <c r="E337" s="91">
        <f>D337-C337</f>
        <v>24</v>
      </c>
      <c r="F337" t="s">
        <v>1520</v>
      </c>
      <c r="G337">
        <v>716</v>
      </c>
      <c r="H337" t="s">
        <v>1510</v>
      </c>
      <c r="I337" t="s">
        <v>1539</v>
      </c>
      <c r="J337">
        <v>3</v>
      </c>
      <c r="K337" s="130">
        <v>227226</v>
      </c>
    </row>
    <row r="338" spans="2:11">
      <c r="B338" t="s">
        <v>1812</v>
      </c>
      <c r="C338" s="12">
        <v>44099</v>
      </c>
      <c r="D338" s="12">
        <v>44123</v>
      </c>
      <c r="E338" s="91">
        <f>D338-C338</f>
        <v>24</v>
      </c>
      <c r="F338" t="s">
        <v>1540</v>
      </c>
      <c r="G338">
        <v>275</v>
      </c>
      <c r="H338" t="s">
        <v>1500</v>
      </c>
      <c r="I338" t="s">
        <v>1558</v>
      </c>
      <c r="J338">
        <v>6</v>
      </c>
      <c r="K338" s="130">
        <v>721893</v>
      </c>
    </row>
    <row r="339" spans="2:11">
      <c r="B339" t="s">
        <v>1607</v>
      </c>
      <c r="C339" s="12">
        <v>44416</v>
      </c>
      <c r="D339" s="12">
        <v>44440</v>
      </c>
      <c r="E339" s="91">
        <f>D339-C339</f>
        <v>24</v>
      </c>
      <c r="F339" t="s">
        <v>1540</v>
      </c>
      <c r="G339">
        <v>427</v>
      </c>
      <c r="H339" t="s">
        <v>1532</v>
      </c>
      <c r="I339" t="s">
        <v>1577</v>
      </c>
      <c r="J339">
        <v>4</v>
      </c>
      <c r="K339" s="130">
        <v>830955</v>
      </c>
    </row>
    <row r="340" spans="2:11">
      <c r="B340" t="s">
        <v>1937</v>
      </c>
      <c r="C340" s="12">
        <v>43837</v>
      </c>
      <c r="D340" s="12">
        <v>43843</v>
      </c>
      <c r="E340" s="91">
        <f>D340-C340</f>
        <v>6</v>
      </c>
      <c r="F340" t="s">
        <v>1501</v>
      </c>
      <c r="G340">
        <v>379</v>
      </c>
      <c r="H340" t="s">
        <v>1510</v>
      </c>
      <c r="I340" t="s">
        <v>1549</v>
      </c>
      <c r="J340">
        <v>1</v>
      </c>
      <c r="K340" s="130">
        <v>578570</v>
      </c>
    </row>
    <row r="341" spans="2:11">
      <c r="B341" t="s">
        <v>1863</v>
      </c>
      <c r="C341" s="12">
        <v>43983</v>
      </c>
      <c r="D341" s="12">
        <v>44003</v>
      </c>
      <c r="E341" s="91">
        <f>D341-C341</f>
        <v>20</v>
      </c>
      <c r="F341" t="s">
        <v>1501</v>
      </c>
      <c r="G341">
        <v>520</v>
      </c>
      <c r="H341" t="s">
        <v>1532</v>
      </c>
      <c r="I341" t="s">
        <v>1601</v>
      </c>
      <c r="J341">
        <v>2</v>
      </c>
      <c r="K341" s="130">
        <v>669015</v>
      </c>
    </row>
    <row r="342" spans="2:11">
      <c r="B342" t="s">
        <v>1578</v>
      </c>
      <c r="C342" s="12">
        <v>44477</v>
      </c>
      <c r="D342" s="12">
        <v>44498</v>
      </c>
      <c r="E342" s="91">
        <f>D342-C342</f>
        <v>21</v>
      </c>
      <c r="F342" t="s">
        <v>1501</v>
      </c>
      <c r="G342">
        <v>427</v>
      </c>
      <c r="H342" t="s">
        <v>1532</v>
      </c>
      <c r="I342" t="s">
        <v>1577</v>
      </c>
      <c r="J342">
        <v>1</v>
      </c>
      <c r="K342" s="130">
        <v>221808</v>
      </c>
    </row>
    <row r="343" spans="2:11">
      <c r="B343" t="s">
        <v>1797</v>
      </c>
      <c r="C343" s="12">
        <v>44114</v>
      </c>
      <c r="D343" s="12">
        <v>44115</v>
      </c>
      <c r="E343" s="91">
        <f>D343-C343</f>
        <v>1</v>
      </c>
      <c r="F343" t="s">
        <v>1501</v>
      </c>
      <c r="G343">
        <v>243</v>
      </c>
      <c r="H343" t="s">
        <v>1500</v>
      </c>
      <c r="I343" t="s">
        <v>1499</v>
      </c>
      <c r="J343">
        <v>3</v>
      </c>
      <c r="K343" s="130">
        <v>164385</v>
      </c>
    </row>
    <row r="344" spans="2:11">
      <c r="B344" t="s">
        <v>1808</v>
      </c>
      <c r="C344" s="12">
        <v>44102</v>
      </c>
      <c r="D344" s="12">
        <v>44110</v>
      </c>
      <c r="E344" s="91">
        <f>D344-C344</f>
        <v>8</v>
      </c>
      <c r="F344" t="s">
        <v>1505</v>
      </c>
      <c r="G344">
        <v>990</v>
      </c>
      <c r="H344" t="s">
        <v>1523</v>
      </c>
      <c r="I344" t="s">
        <v>1683</v>
      </c>
      <c r="J344">
        <v>3</v>
      </c>
      <c r="K344" s="130">
        <v>205168</v>
      </c>
    </row>
    <row r="345" spans="2:11">
      <c r="B345" t="s">
        <v>1910</v>
      </c>
      <c r="C345" s="12">
        <v>43884</v>
      </c>
      <c r="D345" s="12">
        <v>43899</v>
      </c>
      <c r="E345" s="91">
        <f>D345-C345</f>
        <v>15</v>
      </c>
      <c r="F345" t="s">
        <v>1501</v>
      </c>
      <c r="G345">
        <v>275</v>
      </c>
      <c r="H345" t="s">
        <v>1500</v>
      </c>
      <c r="I345" t="s">
        <v>1499</v>
      </c>
      <c r="J345">
        <v>3</v>
      </c>
      <c r="K345" s="130">
        <v>594028</v>
      </c>
    </row>
    <row r="346" spans="2:11">
      <c r="B346" t="s">
        <v>1703</v>
      </c>
      <c r="C346" s="12">
        <v>44271</v>
      </c>
      <c r="D346" s="12">
        <v>44285</v>
      </c>
      <c r="E346" s="91">
        <f>D346-C346</f>
        <v>14</v>
      </c>
      <c r="F346" t="s">
        <v>1505</v>
      </c>
      <c r="G346">
        <v>716</v>
      </c>
      <c r="H346" t="s">
        <v>1510</v>
      </c>
      <c r="I346" t="s">
        <v>1549</v>
      </c>
      <c r="J346">
        <v>3</v>
      </c>
      <c r="K346" s="130">
        <v>123407</v>
      </c>
    </row>
    <row r="347" spans="2:11">
      <c r="B347" t="s">
        <v>1649</v>
      </c>
      <c r="C347" s="12">
        <v>44363</v>
      </c>
      <c r="D347" s="12">
        <v>44364</v>
      </c>
      <c r="E347" s="91">
        <f>D347-C347</f>
        <v>1</v>
      </c>
      <c r="F347" t="s">
        <v>1540</v>
      </c>
      <c r="G347">
        <v>112</v>
      </c>
      <c r="H347" t="s">
        <v>1545</v>
      </c>
      <c r="I347" t="s">
        <v>1544</v>
      </c>
      <c r="J347">
        <v>4</v>
      </c>
      <c r="K347" s="130">
        <v>396475</v>
      </c>
    </row>
    <row r="348" spans="2:11">
      <c r="B348" t="s">
        <v>1934</v>
      </c>
      <c r="C348" s="12">
        <v>43840</v>
      </c>
      <c r="D348" s="12">
        <v>43865</v>
      </c>
      <c r="E348" s="91">
        <f>D348-C348</f>
        <v>25</v>
      </c>
      <c r="F348" t="s">
        <v>1520</v>
      </c>
      <c r="G348">
        <v>990</v>
      </c>
      <c r="H348" t="s">
        <v>1523</v>
      </c>
      <c r="I348" t="s">
        <v>1525</v>
      </c>
      <c r="J348">
        <v>4</v>
      </c>
      <c r="K348" s="130">
        <v>646114</v>
      </c>
    </row>
    <row r="349" spans="2:11">
      <c r="B349" t="s">
        <v>1821</v>
      </c>
      <c r="C349" s="12">
        <v>44079</v>
      </c>
      <c r="D349" s="12">
        <v>44095</v>
      </c>
      <c r="E349" s="91">
        <f>D349-C349</f>
        <v>16</v>
      </c>
      <c r="F349" t="s">
        <v>1505</v>
      </c>
      <c r="G349">
        <v>152</v>
      </c>
      <c r="H349" t="s">
        <v>1504</v>
      </c>
      <c r="I349" t="s">
        <v>1615</v>
      </c>
      <c r="J349">
        <v>6</v>
      </c>
      <c r="K349" s="130">
        <v>43340</v>
      </c>
    </row>
    <row r="350" spans="2:11">
      <c r="B350" t="s">
        <v>1521</v>
      </c>
      <c r="C350" s="12">
        <v>44552</v>
      </c>
      <c r="D350" s="12">
        <v>44572</v>
      </c>
      <c r="E350" s="91">
        <f>D350-C350</f>
        <v>20</v>
      </c>
      <c r="F350" t="s">
        <v>1520</v>
      </c>
      <c r="G350">
        <v>331</v>
      </c>
      <c r="H350" t="s">
        <v>1510</v>
      </c>
      <c r="I350" t="s">
        <v>1519</v>
      </c>
      <c r="J350">
        <v>3</v>
      </c>
      <c r="K350" s="130">
        <v>371064</v>
      </c>
    </row>
    <row r="351" spans="2:11">
      <c r="B351" t="s">
        <v>1895</v>
      </c>
      <c r="C351" s="12">
        <v>43909</v>
      </c>
      <c r="D351" s="12">
        <v>43928</v>
      </c>
      <c r="E351" s="91">
        <f>D351-C351</f>
        <v>19</v>
      </c>
      <c r="F351" t="s">
        <v>1505</v>
      </c>
      <c r="G351">
        <v>354</v>
      </c>
      <c r="H351" t="s">
        <v>1510</v>
      </c>
      <c r="I351" t="s">
        <v>1549</v>
      </c>
      <c r="J351">
        <v>2</v>
      </c>
      <c r="K351" s="130">
        <v>66013</v>
      </c>
    </row>
    <row r="352" spans="2:11">
      <c r="B352" t="s">
        <v>1848</v>
      </c>
      <c r="C352" s="12">
        <v>44014</v>
      </c>
      <c r="D352" s="12">
        <v>44015</v>
      </c>
      <c r="E352" s="91">
        <f>D352-C352</f>
        <v>1</v>
      </c>
      <c r="F352" t="s">
        <v>1505</v>
      </c>
      <c r="G352">
        <v>803</v>
      </c>
      <c r="H352" t="s">
        <v>1545</v>
      </c>
      <c r="I352" t="s">
        <v>1544</v>
      </c>
      <c r="J352">
        <v>3</v>
      </c>
      <c r="K352" s="130">
        <v>60911</v>
      </c>
    </row>
    <row r="353" spans="2:11">
      <c r="B353" t="s">
        <v>1664</v>
      </c>
      <c r="C353" s="12">
        <v>44334</v>
      </c>
      <c r="D353" s="12">
        <v>44335</v>
      </c>
      <c r="E353" s="91">
        <f>D353-C353</f>
        <v>1</v>
      </c>
      <c r="F353" t="s">
        <v>1540</v>
      </c>
      <c r="G353">
        <v>379</v>
      </c>
      <c r="H353" t="s">
        <v>1510</v>
      </c>
      <c r="I353" t="s">
        <v>1549</v>
      </c>
      <c r="J353">
        <v>5</v>
      </c>
      <c r="K353" s="130">
        <v>83118</v>
      </c>
    </row>
    <row r="354" spans="2:11">
      <c r="B354" t="s">
        <v>1635</v>
      </c>
      <c r="C354" s="12">
        <v>44381</v>
      </c>
      <c r="D354" s="12">
        <v>44386</v>
      </c>
      <c r="E354" s="91">
        <f>D354-C354</f>
        <v>5</v>
      </c>
      <c r="F354" t="s">
        <v>1540</v>
      </c>
      <c r="G354">
        <v>520</v>
      </c>
      <c r="H354" t="s">
        <v>1532</v>
      </c>
      <c r="I354" t="s">
        <v>1605</v>
      </c>
      <c r="J354">
        <v>4</v>
      </c>
      <c r="K354" s="130">
        <v>154413</v>
      </c>
    </row>
    <row r="355" spans="2:11">
      <c r="B355" t="s">
        <v>1914</v>
      </c>
      <c r="C355" s="12">
        <v>43875</v>
      </c>
      <c r="D355" s="12">
        <v>43893</v>
      </c>
      <c r="E355" s="91">
        <f>D355-C355</f>
        <v>18</v>
      </c>
      <c r="F355" t="s">
        <v>1505</v>
      </c>
      <c r="G355">
        <v>152</v>
      </c>
      <c r="H355" t="s">
        <v>1504</v>
      </c>
      <c r="I355" t="s">
        <v>1515</v>
      </c>
      <c r="J355">
        <v>2</v>
      </c>
      <c r="K355" s="130">
        <v>66842</v>
      </c>
    </row>
    <row r="356" spans="2:11">
      <c r="B356" t="s">
        <v>1676</v>
      </c>
      <c r="C356" s="12">
        <v>44315</v>
      </c>
      <c r="D356" s="12">
        <v>44340</v>
      </c>
      <c r="E356" s="91">
        <f>D356-C356</f>
        <v>25</v>
      </c>
      <c r="F356" t="s">
        <v>1501</v>
      </c>
      <c r="G356">
        <v>803</v>
      </c>
      <c r="H356" t="s">
        <v>1545</v>
      </c>
      <c r="I356" t="s">
        <v>1619</v>
      </c>
      <c r="J356">
        <v>1</v>
      </c>
      <c r="K356" s="130">
        <v>708155</v>
      </c>
    </row>
    <row r="357" spans="2:11">
      <c r="B357" t="s">
        <v>1828</v>
      </c>
      <c r="C357" s="12">
        <v>44053</v>
      </c>
      <c r="D357" s="12">
        <v>44057</v>
      </c>
      <c r="E357" s="91">
        <f>D357-C357</f>
        <v>4</v>
      </c>
      <c r="F357" t="s">
        <v>1501</v>
      </c>
      <c r="G357">
        <v>112</v>
      </c>
      <c r="H357" t="s">
        <v>1545</v>
      </c>
      <c r="I357" t="s">
        <v>1567</v>
      </c>
      <c r="J357">
        <v>1</v>
      </c>
      <c r="K357" s="130">
        <v>823910</v>
      </c>
    </row>
    <row r="358" spans="2:11">
      <c r="B358" t="s">
        <v>1853</v>
      </c>
      <c r="C358" s="12">
        <v>44005</v>
      </c>
      <c r="D358" s="12">
        <v>44022</v>
      </c>
      <c r="E358" s="91">
        <f>D358-C358</f>
        <v>17</v>
      </c>
      <c r="F358" t="s">
        <v>1501</v>
      </c>
      <c r="G358">
        <v>520</v>
      </c>
      <c r="H358" t="s">
        <v>1532</v>
      </c>
      <c r="I358" t="s">
        <v>1577</v>
      </c>
      <c r="J358">
        <v>1</v>
      </c>
      <c r="K358" s="130">
        <v>232129</v>
      </c>
    </row>
    <row r="359" spans="2:11">
      <c r="B359" t="s">
        <v>1840</v>
      </c>
      <c r="C359" s="12">
        <v>44036</v>
      </c>
      <c r="D359" s="12">
        <v>44055</v>
      </c>
      <c r="E359" s="91">
        <f>D359-C359</f>
        <v>19</v>
      </c>
      <c r="F359" t="s">
        <v>1520</v>
      </c>
      <c r="G359">
        <v>152</v>
      </c>
      <c r="H359" t="s">
        <v>1504</v>
      </c>
      <c r="I359" t="s">
        <v>1613</v>
      </c>
      <c r="J359">
        <v>5</v>
      </c>
      <c r="K359" s="130">
        <v>850036</v>
      </c>
    </row>
    <row r="360" spans="2:11">
      <c r="B360" t="s">
        <v>1705</v>
      </c>
      <c r="C360" s="12">
        <v>44269</v>
      </c>
      <c r="D360" s="12">
        <v>44287</v>
      </c>
      <c r="E360" s="91">
        <f>D360-C360</f>
        <v>18</v>
      </c>
      <c r="F360" t="s">
        <v>1501</v>
      </c>
      <c r="G360">
        <v>803</v>
      </c>
      <c r="H360" t="s">
        <v>1545</v>
      </c>
      <c r="I360" t="s">
        <v>1567</v>
      </c>
      <c r="J360">
        <v>4</v>
      </c>
      <c r="K360" s="130">
        <v>5674</v>
      </c>
    </row>
    <row r="361" spans="2:11">
      <c r="B361" t="s">
        <v>1623</v>
      </c>
      <c r="C361" s="12">
        <v>44401</v>
      </c>
      <c r="D361" s="12">
        <v>44419</v>
      </c>
      <c r="E361" s="91">
        <f>D361-C361</f>
        <v>18</v>
      </c>
      <c r="F361" t="s">
        <v>1520</v>
      </c>
      <c r="G361">
        <v>275</v>
      </c>
      <c r="H361" t="s">
        <v>1500</v>
      </c>
      <c r="I361" t="s">
        <v>1527</v>
      </c>
      <c r="J361">
        <v>4</v>
      </c>
      <c r="K361" s="130">
        <v>148570</v>
      </c>
    </row>
    <row r="362" spans="2:11">
      <c r="B362" t="s">
        <v>1556</v>
      </c>
      <c r="C362" s="12">
        <v>44518</v>
      </c>
      <c r="D362" s="12">
        <v>44528</v>
      </c>
      <c r="E362" s="91">
        <f>D362-C362</f>
        <v>10</v>
      </c>
      <c r="F362" t="s">
        <v>1505</v>
      </c>
      <c r="G362">
        <v>803</v>
      </c>
      <c r="H362" t="s">
        <v>1545</v>
      </c>
      <c r="I362" t="s">
        <v>1544</v>
      </c>
      <c r="J362">
        <v>4</v>
      </c>
      <c r="K362" s="130">
        <v>309058</v>
      </c>
    </row>
    <row r="363" spans="2:11">
      <c r="B363" t="s">
        <v>1846</v>
      </c>
      <c r="C363" s="12">
        <v>44023</v>
      </c>
      <c r="D363" s="12">
        <v>44035</v>
      </c>
      <c r="E363" s="91">
        <f>D363-C363</f>
        <v>12</v>
      </c>
      <c r="F363" t="s">
        <v>1501</v>
      </c>
      <c r="G363">
        <v>275</v>
      </c>
      <c r="H363" t="s">
        <v>1500</v>
      </c>
      <c r="I363" t="s">
        <v>1534</v>
      </c>
      <c r="J363">
        <v>2</v>
      </c>
      <c r="K363" s="130">
        <v>827234</v>
      </c>
    </row>
    <row r="364" spans="2:11">
      <c r="B364" t="s">
        <v>1669</v>
      </c>
      <c r="C364" s="12">
        <v>44328</v>
      </c>
      <c r="D364" s="12">
        <v>44339</v>
      </c>
      <c r="E364" s="91">
        <f>D364-C364</f>
        <v>11</v>
      </c>
      <c r="F364" t="s">
        <v>1501</v>
      </c>
      <c r="G364">
        <v>716</v>
      </c>
      <c r="H364" t="s">
        <v>1510</v>
      </c>
      <c r="I364" t="s">
        <v>1513</v>
      </c>
      <c r="J364">
        <v>4</v>
      </c>
      <c r="K364" s="130">
        <v>119446</v>
      </c>
    </row>
    <row r="365" spans="2:11">
      <c r="B365" t="s">
        <v>1809</v>
      </c>
      <c r="C365" s="12">
        <v>44100</v>
      </c>
      <c r="D365" s="12">
        <v>44117</v>
      </c>
      <c r="E365" s="91">
        <f>D365-C365</f>
        <v>17</v>
      </c>
      <c r="F365" t="s">
        <v>1540</v>
      </c>
      <c r="G365">
        <v>331</v>
      </c>
      <c r="H365" t="s">
        <v>1510</v>
      </c>
      <c r="I365" t="s">
        <v>1519</v>
      </c>
      <c r="J365">
        <v>6</v>
      </c>
      <c r="K365" s="130">
        <v>805940</v>
      </c>
    </row>
    <row r="366" spans="2:11">
      <c r="B366" t="s">
        <v>1897</v>
      </c>
      <c r="C366" s="12">
        <v>43908</v>
      </c>
      <c r="D366" s="12">
        <v>43929</v>
      </c>
      <c r="E366" s="91">
        <f>D366-C366</f>
        <v>21</v>
      </c>
      <c r="F366" t="s">
        <v>1501</v>
      </c>
      <c r="G366">
        <v>243</v>
      </c>
      <c r="H366" t="s">
        <v>1500</v>
      </c>
      <c r="I366" t="s">
        <v>1499</v>
      </c>
      <c r="J366">
        <v>5</v>
      </c>
      <c r="K366" s="130">
        <v>47223</v>
      </c>
    </row>
    <row r="367" spans="2:11">
      <c r="B367" t="s">
        <v>1562</v>
      </c>
      <c r="C367" s="12">
        <v>44511</v>
      </c>
      <c r="D367" s="12">
        <v>44536</v>
      </c>
      <c r="E367" s="91">
        <f>D367-C367</f>
        <v>25</v>
      </c>
      <c r="F367" t="s">
        <v>1501</v>
      </c>
      <c r="G367">
        <v>990</v>
      </c>
      <c r="H367" t="s">
        <v>1523</v>
      </c>
      <c r="I367" t="s">
        <v>1561</v>
      </c>
      <c r="J367">
        <v>1</v>
      </c>
      <c r="K367" s="130">
        <v>482542</v>
      </c>
    </row>
    <row r="368" spans="2:11">
      <c r="B368" t="s">
        <v>1514</v>
      </c>
      <c r="C368" s="12">
        <v>44556</v>
      </c>
      <c r="D368" s="12">
        <v>44572</v>
      </c>
      <c r="E368" s="91">
        <f>D368-C368</f>
        <v>16</v>
      </c>
      <c r="F368" t="s">
        <v>1505</v>
      </c>
      <c r="G368">
        <v>379</v>
      </c>
      <c r="H368" t="s">
        <v>1510</v>
      </c>
      <c r="I368" t="s">
        <v>1513</v>
      </c>
      <c r="J368">
        <v>1</v>
      </c>
      <c r="K368" s="130">
        <v>311273</v>
      </c>
    </row>
    <row r="369" spans="2:11">
      <c r="B369" t="s">
        <v>1735</v>
      </c>
      <c r="C369" s="12">
        <v>44229</v>
      </c>
      <c r="D369" s="12">
        <v>44231</v>
      </c>
      <c r="E369" s="91">
        <f>D369-C369</f>
        <v>2</v>
      </c>
      <c r="F369" t="s">
        <v>1520</v>
      </c>
      <c r="G369">
        <v>331</v>
      </c>
      <c r="H369" t="s">
        <v>1510</v>
      </c>
      <c r="I369" t="s">
        <v>1539</v>
      </c>
      <c r="J369">
        <v>3</v>
      </c>
      <c r="K369" s="130">
        <v>722867</v>
      </c>
    </row>
    <row r="370" spans="2:11">
      <c r="B370" t="s">
        <v>1864</v>
      </c>
      <c r="C370" s="12">
        <v>43980</v>
      </c>
      <c r="D370" s="12">
        <v>43988</v>
      </c>
      <c r="E370" s="91">
        <f>D370-C370</f>
        <v>8</v>
      </c>
      <c r="F370" t="s">
        <v>1505</v>
      </c>
      <c r="G370">
        <v>379</v>
      </c>
      <c r="H370" t="s">
        <v>1510</v>
      </c>
      <c r="I370" t="s">
        <v>1509</v>
      </c>
      <c r="J370">
        <v>1</v>
      </c>
      <c r="K370" s="130">
        <v>52649</v>
      </c>
    </row>
    <row r="371" spans="2:11">
      <c r="B371" t="s">
        <v>1600</v>
      </c>
      <c r="C371" s="12">
        <v>44429</v>
      </c>
      <c r="D371" s="12">
        <v>44443</v>
      </c>
      <c r="E371" s="91">
        <f>D371-C371</f>
        <v>14</v>
      </c>
      <c r="F371" t="s">
        <v>1505</v>
      </c>
      <c r="G371">
        <v>275</v>
      </c>
      <c r="H371" t="s">
        <v>1500</v>
      </c>
      <c r="I371" t="s">
        <v>1534</v>
      </c>
      <c r="J371">
        <v>5</v>
      </c>
      <c r="K371" s="130">
        <v>564770</v>
      </c>
    </row>
    <row r="372" spans="2:11">
      <c r="B372" t="s">
        <v>1868</v>
      </c>
      <c r="C372" s="12">
        <v>43975</v>
      </c>
      <c r="D372" s="12">
        <v>43989</v>
      </c>
      <c r="E372" s="91">
        <f>D372-C372</f>
        <v>14</v>
      </c>
      <c r="F372" t="s">
        <v>1505</v>
      </c>
      <c r="G372">
        <v>803</v>
      </c>
      <c r="H372" t="s">
        <v>1545</v>
      </c>
      <c r="I372" t="s">
        <v>1547</v>
      </c>
      <c r="J372">
        <v>6</v>
      </c>
      <c r="K372" s="130">
        <v>58784</v>
      </c>
    </row>
    <row r="373" spans="2:11">
      <c r="B373" t="s">
        <v>1548</v>
      </c>
      <c r="C373" s="12">
        <v>44536</v>
      </c>
      <c r="D373" s="12">
        <v>44552</v>
      </c>
      <c r="E373" s="91">
        <f>D373-C373</f>
        <v>16</v>
      </c>
      <c r="F373" t="s">
        <v>1520</v>
      </c>
      <c r="G373">
        <v>803</v>
      </c>
      <c r="H373" t="s">
        <v>1545</v>
      </c>
      <c r="I373" t="s">
        <v>1547</v>
      </c>
      <c r="J373">
        <v>4</v>
      </c>
      <c r="K373" s="130">
        <v>506960</v>
      </c>
    </row>
    <row r="374" spans="2:11">
      <c r="B374" t="s">
        <v>1871</v>
      </c>
      <c r="C374" s="12">
        <v>43969</v>
      </c>
      <c r="D374" s="12">
        <v>43973</v>
      </c>
      <c r="E374" s="91">
        <f>D374-C374</f>
        <v>4</v>
      </c>
      <c r="F374" t="s">
        <v>1540</v>
      </c>
      <c r="G374">
        <v>275</v>
      </c>
      <c r="H374" t="s">
        <v>1500</v>
      </c>
      <c r="I374" t="s">
        <v>1527</v>
      </c>
      <c r="J374">
        <v>6</v>
      </c>
      <c r="K374" s="130">
        <v>213702</v>
      </c>
    </row>
    <row r="375" spans="2:11">
      <c r="B375" t="s">
        <v>1917</v>
      </c>
      <c r="C375" s="12">
        <v>43872</v>
      </c>
      <c r="D375" s="12">
        <v>43888</v>
      </c>
      <c r="E375" s="91">
        <f>D375-C375</f>
        <v>16</v>
      </c>
      <c r="F375" t="s">
        <v>1520</v>
      </c>
      <c r="G375">
        <v>803</v>
      </c>
      <c r="H375" t="s">
        <v>1545</v>
      </c>
      <c r="I375" t="s">
        <v>1579</v>
      </c>
      <c r="J375">
        <v>3</v>
      </c>
      <c r="K375" s="130">
        <v>453542</v>
      </c>
    </row>
    <row r="376" spans="2:11">
      <c r="B376" t="s">
        <v>1555</v>
      </c>
      <c r="C376" s="12">
        <v>44519</v>
      </c>
      <c r="D376" s="12">
        <v>44539</v>
      </c>
      <c r="E376" s="91">
        <f>D376-C376</f>
        <v>20</v>
      </c>
      <c r="F376" t="s">
        <v>1540</v>
      </c>
      <c r="G376">
        <v>716</v>
      </c>
      <c r="H376" t="s">
        <v>1510</v>
      </c>
      <c r="I376" t="s">
        <v>1549</v>
      </c>
      <c r="J376">
        <v>2</v>
      </c>
      <c r="K376" s="130">
        <v>156351</v>
      </c>
    </row>
    <row r="377" spans="2:11">
      <c r="B377" t="s">
        <v>1838</v>
      </c>
      <c r="C377" s="12">
        <v>44037</v>
      </c>
      <c r="D377" s="12">
        <v>44062</v>
      </c>
      <c r="E377" s="91">
        <f>D377-C377</f>
        <v>25</v>
      </c>
      <c r="F377" t="s">
        <v>1520</v>
      </c>
      <c r="G377">
        <v>331</v>
      </c>
      <c r="H377" t="s">
        <v>1510</v>
      </c>
      <c r="I377" t="s">
        <v>1509</v>
      </c>
      <c r="J377">
        <v>4</v>
      </c>
      <c r="K377" s="130">
        <v>742278</v>
      </c>
    </row>
    <row r="378" spans="2:11">
      <c r="B378" t="s">
        <v>1667</v>
      </c>
      <c r="C378" s="12">
        <v>44330</v>
      </c>
      <c r="D378" s="12">
        <v>44352</v>
      </c>
      <c r="E378" s="91">
        <f>D378-C378</f>
        <v>22</v>
      </c>
      <c r="F378" t="s">
        <v>1505</v>
      </c>
      <c r="G378">
        <v>243</v>
      </c>
      <c r="H378" t="s">
        <v>1500</v>
      </c>
      <c r="I378" t="s">
        <v>1565</v>
      </c>
      <c r="J378">
        <v>5</v>
      </c>
      <c r="K378" s="130">
        <v>47260</v>
      </c>
    </row>
    <row r="379" spans="2:11">
      <c r="B379" t="s">
        <v>1674</v>
      </c>
      <c r="C379" s="12">
        <v>44319</v>
      </c>
      <c r="D379" s="12">
        <v>44333</v>
      </c>
      <c r="E379" s="91">
        <f>D379-C379</f>
        <v>14</v>
      </c>
      <c r="F379" t="s">
        <v>1505</v>
      </c>
      <c r="G379">
        <v>243</v>
      </c>
      <c r="H379" t="s">
        <v>1500</v>
      </c>
      <c r="I379" t="s">
        <v>1565</v>
      </c>
      <c r="J379">
        <v>1</v>
      </c>
      <c r="K379" s="130">
        <v>17204</v>
      </c>
    </row>
    <row r="380" spans="2:11">
      <c r="B380" t="s">
        <v>1723</v>
      </c>
      <c r="C380" s="12">
        <v>44247</v>
      </c>
      <c r="D380" s="12">
        <v>44269</v>
      </c>
      <c r="E380" s="91">
        <f>D380-C380</f>
        <v>22</v>
      </c>
      <c r="F380" t="s">
        <v>1501</v>
      </c>
      <c r="G380">
        <v>152</v>
      </c>
      <c r="H380" t="s">
        <v>1504</v>
      </c>
      <c r="I380" t="s">
        <v>1515</v>
      </c>
      <c r="J380">
        <v>3</v>
      </c>
      <c r="K380" s="130">
        <v>440056</v>
      </c>
    </row>
    <row r="381" spans="2:11">
      <c r="B381" t="s">
        <v>1699</v>
      </c>
      <c r="C381" s="12">
        <v>44274</v>
      </c>
      <c r="D381" s="12">
        <v>44293</v>
      </c>
      <c r="E381" s="91">
        <f>D381-C381</f>
        <v>19</v>
      </c>
      <c r="F381" t="s">
        <v>1501</v>
      </c>
      <c r="G381">
        <v>331</v>
      </c>
      <c r="H381" t="s">
        <v>1510</v>
      </c>
      <c r="I381" t="s">
        <v>1513</v>
      </c>
      <c r="J381">
        <v>2</v>
      </c>
      <c r="K381" s="130">
        <v>536166</v>
      </c>
    </row>
    <row r="382" spans="2:11">
      <c r="B382" t="s">
        <v>1785</v>
      </c>
      <c r="C382" s="12">
        <v>44129</v>
      </c>
      <c r="D382" s="12">
        <v>44142</v>
      </c>
      <c r="E382" s="91">
        <f>D382-C382</f>
        <v>13</v>
      </c>
      <c r="F382" t="s">
        <v>1501</v>
      </c>
      <c r="G382">
        <v>354</v>
      </c>
      <c r="H382" t="s">
        <v>1510</v>
      </c>
      <c r="I382" t="s">
        <v>1549</v>
      </c>
      <c r="J382">
        <v>6</v>
      </c>
      <c r="K382" s="130">
        <v>827912</v>
      </c>
    </row>
    <row r="383" spans="2:11">
      <c r="B383" t="s">
        <v>1743</v>
      </c>
      <c r="C383" s="12">
        <v>44220</v>
      </c>
      <c r="D383" s="12">
        <v>44229</v>
      </c>
      <c r="E383" s="91">
        <f>D383-C383</f>
        <v>9</v>
      </c>
      <c r="F383" t="s">
        <v>1501</v>
      </c>
      <c r="G383">
        <v>427</v>
      </c>
      <c r="H383" t="s">
        <v>1532</v>
      </c>
      <c r="I383" t="s">
        <v>1537</v>
      </c>
      <c r="J383">
        <v>2</v>
      </c>
      <c r="K383" s="130">
        <v>270673</v>
      </c>
    </row>
    <row r="384" spans="2:11">
      <c r="B384" t="s">
        <v>1894</v>
      </c>
      <c r="C384" s="12">
        <v>43910</v>
      </c>
      <c r="D384" s="12">
        <v>43921</v>
      </c>
      <c r="E384" s="91">
        <f>D384-C384</f>
        <v>11</v>
      </c>
      <c r="F384" t="s">
        <v>1501</v>
      </c>
      <c r="G384">
        <v>520</v>
      </c>
      <c r="H384" t="s">
        <v>1532</v>
      </c>
      <c r="I384" t="s">
        <v>1531</v>
      </c>
      <c r="J384">
        <v>2</v>
      </c>
      <c r="K384" s="130">
        <v>426473</v>
      </c>
    </row>
    <row r="385" spans="2:11">
      <c r="B385" t="s">
        <v>1712</v>
      </c>
      <c r="C385" s="12">
        <v>44262</v>
      </c>
      <c r="D385" s="12">
        <v>44280</v>
      </c>
      <c r="E385" s="91">
        <f>D385-C385</f>
        <v>18</v>
      </c>
      <c r="F385" t="s">
        <v>1501</v>
      </c>
      <c r="G385">
        <v>331</v>
      </c>
      <c r="H385" t="s">
        <v>1510</v>
      </c>
      <c r="I385" t="s">
        <v>1513</v>
      </c>
      <c r="J385">
        <v>5</v>
      </c>
      <c r="K385" s="130">
        <v>225512</v>
      </c>
    </row>
    <row r="386" spans="2:11">
      <c r="B386" t="s">
        <v>1866</v>
      </c>
      <c r="C386" s="12">
        <v>43977</v>
      </c>
      <c r="D386" s="12">
        <v>43978</v>
      </c>
      <c r="E386" s="91">
        <f>D386-C386</f>
        <v>1</v>
      </c>
      <c r="F386" t="s">
        <v>1501</v>
      </c>
      <c r="G386">
        <v>906</v>
      </c>
      <c r="H386" t="s">
        <v>1523</v>
      </c>
      <c r="I386" t="s">
        <v>1525</v>
      </c>
      <c r="J386">
        <v>5</v>
      </c>
      <c r="K386" s="130">
        <v>356912</v>
      </c>
    </row>
    <row r="387" spans="2:11">
      <c r="B387" t="s">
        <v>1524</v>
      </c>
      <c r="C387" s="12">
        <v>44550</v>
      </c>
      <c r="D387" s="12">
        <v>44564</v>
      </c>
      <c r="E387" s="91">
        <f>D387-C387</f>
        <v>14</v>
      </c>
      <c r="F387" t="s">
        <v>1505</v>
      </c>
      <c r="G387">
        <v>906</v>
      </c>
      <c r="H387" t="s">
        <v>1523</v>
      </c>
      <c r="I387" t="s">
        <v>1522</v>
      </c>
      <c r="J387">
        <v>5</v>
      </c>
      <c r="K387" s="130">
        <v>321606</v>
      </c>
    </row>
    <row r="388" spans="2:11">
      <c r="B388" t="s">
        <v>1730</v>
      </c>
      <c r="C388" s="12">
        <v>44238</v>
      </c>
      <c r="D388" s="12">
        <v>44261</v>
      </c>
      <c r="E388" s="91">
        <f>D388-C388</f>
        <v>23</v>
      </c>
      <c r="F388" t="s">
        <v>1501</v>
      </c>
      <c r="G388">
        <v>520</v>
      </c>
      <c r="H388" t="s">
        <v>1532</v>
      </c>
      <c r="I388" t="s">
        <v>1601</v>
      </c>
      <c r="J388">
        <v>4</v>
      </c>
      <c r="K388" s="130">
        <v>832636</v>
      </c>
    </row>
    <row r="389" spans="2:11">
      <c r="B389" t="s">
        <v>1896</v>
      </c>
      <c r="C389" s="12">
        <v>43909</v>
      </c>
      <c r="D389" s="12">
        <v>43933</v>
      </c>
      <c r="E389" s="91">
        <f>D389-C389</f>
        <v>24</v>
      </c>
      <c r="F389" t="s">
        <v>1505</v>
      </c>
      <c r="G389">
        <v>510</v>
      </c>
      <c r="H389" t="s">
        <v>1532</v>
      </c>
      <c r="I389" t="s">
        <v>1537</v>
      </c>
      <c r="J389">
        <v>1</v>
      </c>
      <c r="K389" s="130">
        <v>47567</v>
      </c>
    </row>
    <row r="390" spans="2:11">
      <c r="B390" t="s">
        <v>1554</v>
      </c>
      <c r="C390" s="12">
        <v>44523</v>
      </c>
      <c r="D390" s="12">
        <v>44527</v>
      </c>
      <c r="E390" s="91">
        <f>D390-C390</f>
        <v>4</v>
      </c>
      <c r="F390" t="s">
        <v>1501</v>
      </c>
      <c r="G390">
        <v>716</v>
      </c>
      <c r="H390" t="s">
        <v>1510</v>
      </c>
      <c r="I390" t="s">
        <v>1519</v>
      </c>
      <c r="J390">
        <v>5</v>
      </c>
      <c r="K390" s="130">
        <v>427619</v>
      </c>
    </row>
    <row r="391" spans="2:11">
      <c r="B391" t="s">
        <v>1834</v>
      </c>
      <c r="C391" s="12">
        <v>44048</v>
      </c>
      <c r="D391" s="12">
        <v>44049</v>
      </c>
      <c r="E391" s="91">
        <f>D391-C391</f>
        <v>1</v>
      </c>
      <c r="F391" t="s">
        <v>1505</v>
      </c>
      <c r="G391">
        <v>152</v>
      </c>
      <c r="H391" t="s">
        <v>1504</v>
      </c>
      <c r="I391" t="s">
        <v>1515</v>
      </c>
      <c r="J391">
        <v>4</v>
      </c>
      <c r="K391" s="130">
        <v>808771</v>
      </c>
    </row>
    <row r="392" spans="2:11">
      <c r="B392" t="s">
        <v>1589</v>
      </c>
      <c r="C392" s="12">
        <v>44450</v>
      </c>
      <c r="D392" s="12">
        <v>44461</v>
      </c>
      <c r="E392" s="91">
        <f>D392-C392</f>
        <v>11</v>
      </c>
      <c r="F392" t="s">
        <v>1520</v>
      </c>
      <c r="G392">
        <v>520</v>
      </c>
      <c r="H392" t="s">
        <v>1532</v>
      </c>
      <c r="I392" t="s">
        <v>1577</v>
      </c>
      <c r="J392">
        <v>4</v>
      </c>
      <c r="K392" s="130">
        <v>539750</v>
      </c>
    </row>
    <row r="393" spans="2:11">
      <c r="B393" t="s">
        <v>1654</v>
      </c>
      <c r="C393" s="12">
        <v>44344</v>
      </c>
      <c r="D393" s="12">
        <v>44354</v>
      </c>
      <c r="E393" s="91">
        <f>D393-C393</f>
        <v>10</v>
      </c>
      <c r="F393" t="s">
        <v>1505</v>
      </c>
      <c r="G393">
        <v>906</v>
      </c>
      <c r="H393" t="s">
        <v>1523</v>
      </c>
      <c r="I393" t="s">
        <v>1522</v>
      </c>
      <c r="J393">
        <v>3</v>
      </c>
      <c r="K393" s="130">
        <v>48641</v>
      </c>
    </row>
    <row r="394" spans="2:11">
      <c r="B394" t="s">
        <v>1727</v>
      </c>
      <c r="C394" s="12">
        <v>44242</v>
      </c>
      <c r="D394" s="12">
        <v>44249</v>
      </c>
      <c r="E394" s="91">
        <f>D394-C394</f>
        <v>7</v>
      </c>
      <c r="F394" t="s">
        <v>1505</v>
      </c>
      <c r="G394">
        <v>510</v>
      </c>
      <c r="H394" t="s">
        <v>1532</v>
      </c>
      <c r="I394" t="s">
        <v>1577</v>
      </c>
      <c r="J394">
        <v>4</v>
      </c>
      <c r="K394" s="130">
        <v>79027</v>
      </c>
    </row>
    <row r="395" spans="2:11">
      <c r="B395" t="s">
        <v>1767</v>
      </c>
      <c r="C395" s="12">
        <v>44174</v>
      </c>
      <c r="D395" s="12">
        <v>44184</v>
      </c>
      <c r="E395" s="91">
        <f>D395-C395</f>
        <v>10</v>
      </c>
      <c r="F395" t="s">
        <v>1505</v>
      </c>
      <c r="G395">
        <v>354</v>
      </c>
      <c r="H395" t="s">
        <v>1510</v>
      </c>
      <c r="I395" t="s">
        <v>1539</v>
      </c>
      <c r="J395">
        <v>4</v>
      </c>
      <c r="K395" s="130">
        <v>19443</v>
      </c>
    </row>
    <row r="396" spans="2:11">
      <c r="B396" t="s">
        <v>1826</v>
      </c>
      <c r="C396" s="12">
        <v>44067</v>
      </c>
      <c r="D396" s="12">
        <v>44077</v>
      </c>
      <c r="E396" s="91">
        <f>D396-C396</f>
        <v>10</v>
      </c>
      <c r="F396" t="s">
        <v>1501</v>
      </c>
      <c r="G396">
        <v>803</v>
      </c>
      <c r="H396" t="s">
        <v>1545</v>
      </c>
      <c r="I396" t="s">
        <v>1567</v>
      </c>
      <c r="J396">
        <v>6</v>
      </c>
      <c r="K396" s="130">
        <v>635748</v>
      </c>
    </row>
    <row r="397" spans="2:11">
      <c r="B397" t="s">
        <v>1526</v>
      </c>
      <c r="C397" s="12">
        <v>44549</v>
      </c>
      <c r="D397" s="12">
        <v>44565</v>
      </c>
      <c r="E397" s="91">
        <f>D397-C397</f>
        <v>16</v>
      </c>
      <c r="F397" t="s">
        <v>1505</v>
      </c>
      <c r="G397">
        <v>990</v>
      </c>
      <c r="H397" t="s">
        <v>1523</v>
      </c>
      <c r="I397" t="s">
        <v>1525</v>
      </c>
      <c r="J397">
        <v>4</v>
      </c>
      <c r="K397" s="130">
        <v>823162</v>
      </c>
    </row>
    <row r="398" spans="2:11">
      <c r="B398" t="s">
        <v>1830</v>
      </c>
      <c r="C398" s="12">
        <v>44052</v>
      </c>
      <c r="D398" s="12">
        <v>44067</v>
      </c>
      <c r="E398" s="91">
        <f>D398-C398</f>
        <v>15</v>
      </c>
      <c r="F398" t="s">
        <v>1501</v>
      </c>
      <c r="G398">
        <v>716</v>
      </c>
      <c r="H398" t="s">
        <v>1510</v>
      </c>
      <c r="I398" t="s">
        <v>1513</v>
      </c>
      <c r="J398">
        <v>6</v>
      </c>
      <c r="K398" s="130">
        <v>327019</v>
      </c>
    </row>
    <row r="399" spans="2:11">
      <c r="B399" t="s">
        <v>1608</v>
      </c>
      <c r="C399" s="12">
        <v>44415</v>
      </c>
      <c r="D399" s="12">
        <v>44432</v>
      </c>
      <c r="E399" s="91">
        <f>D399-C399</f>
        <v>17</v>
      </c>
      <c r="F399" t="s">
        <v>1505</v>
      </c>
      <c r="G399">
        <v>716</v>
      </c>
      <c r="H399" t="s">
        <v>1510</v>
      </c>
      <c r="I399" t="s">
        <v>1549</v>
      </c>
      <c r="J399">
        <v>5</v>
      </c>
      <c r="K399" s="130">
        <v>308749</v>
      </c>
    </row>
    <row r="400" spans="2:11">
      <c r="B400" t="s">
        <v>1720</v>
      </c>
      <c r="C400" s="12">
        <v>44254</v>
      </c>
      <c r="D400" s="12">
        <v>44268</v>
      </c>
      <c r="E400" s="91">
        <f>D400-C400</f>
        <v>14</v>
      </c>
      <c r="F400" t="s">
        <v>1520</v>
      </c>
      <c r="G400">
        <v>275</v>
      </c>
      <c r="H400" t="s">
        <v>1500</v>
      </c>
      <c r="I400" t="s">
        <v>1558</v>
      </c>
      <c r="J400">
        <v>3</v>
      </c>
      <c r="K400" s="130">
        <v>319727</v>
      </c>
    </row>
    <row r="401" spans="2:11">
      <c r="B401" t="s">
        <v>1849</v>
      </c>
      <c r="C401" s="12">
        <v>44013</v>
      </c>
      <c r="D401" s="12">
        <v>44029</v>
      </c>
      <c r="E401" s="91">
        <f>D401-C401</f>
        <v>16</v>
      </c>
      <c r="F401" t="s">
        <v>1505</v>
      </c>
      <c r="G401">
        <v>591</v>
      </c>
      <c r="H401" t="s">
        <v>1532</v>
      </c>
      <c r="I401" t="s">
        <v>1605</v>
      </c>
      <c r="J401">
        <v>5</v>
      </c>
      <c r="K401" s="130">
        <v>31872</v>
      </c>
    </row>
  </sheetData>
  <sortState ref="B2:K401">
    <sortCondition ref="B7"/>
  </sortState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96299-8C65-4009-8601-5FA1CDC2B6EA}">
  <dimension ref="A1:AA23"/>
  <sheetViews>
    <sheetView topLeftCell="M2" zoomScale="160" zoomScaleNormal="160" workbookViewId="0">
      <selection activeCell="T12" sqref="T12"/>
    </sheetView>
  </sheetViews>
  <sheetFormatPr defaultRowHeight="15"/>
  <cols>
    <col min="1" max="4" width="12.28515625" customWidth="1"/>
    <col min="5" max="5" width="14.42578125" bestFit="1" customWidth="1"/>
    <col min="6" max="6" width="12.28515625" customWidth="1"/>
    <col min="7" max="7" width="17.7109375" customWidth="1"/>
    <col min="8" max="12" width="12.28515625" customWidth="1"/>
    <col min="13" max="13" width="15.7109375" customWidth="1"/>
    <col min="14" max="18" width="12.28515625" customWidth="1"/>
    <col min="21" max="21" width="15" bestFit="1" customWidth="1"/>
  </cols>
  <sheetData>
    <row r="1" spans="1:27">
      <c r="A1" t="s">
        <v>6</v>
      </c>
    </row>
    <row r="2" spans="1:27">
      <c r="A2" s="1" t="s">
        <v>0</v>
      </c>
      <c r="B2" s="1"/>
      <c r="C2" s="2"/>
      <c r="D2" s="1" t="s">
        <v>1</v>
      </c>
      <c r="E2" s="1"/>
      <c r="F2" s="2"/>
      <c r="G2" s="3" t="s">
        <v>2</v>
      </c>
      <c r="H2" s="2"/>
      <c r="J2" s="3" t="s">
        <v>3</v>
      </c>
      <c r="M2" s="3" t="s">
        <v>4</v>
      </c>
      <c r="N2" s="3"/>
      <c r="O2" s="4"/>
      <c r="P2" s="3" t="s">
        <v>5</v>
      </c>
    </row>
    <row r="3" spans="1:27" ht="16.5">
      <c r="A3" s="48" t="s">
        <v>77</v>
      </c>
      <c r="B3" t="s">
        <v>93</v>
      </c>
      <c r="D3" s="48" t="s">
        <v>85</v>
      </c>
      <c r="E3">
        <v>5000</v>
      </c>
      <c r="G3" t="e">
        <f>4/0</f>
        <v>#DIV/0!</v>
      </c>
      <c r="J3" t="b">
        <f>10&gt;15</f>
        <v>0</v>
      </c>
      <c r="M3" t="s">
        <v>96</v>
      </c>
      <c r="P3" t="s">
        <v>97</v>
      </c>
      <c r="Q3" t="s">
        <v>109</v>
      </c>
      <c r="R3" t="s">
        <v>116</v>
      </c>
      <c r="S3" t="s">
        <v>102</v>
      </c>
      <c r="T3" t="s">
        <v>123</v>
      </c>
      <c r="U3" t="s">
        <v>127</v>
      </c>
      <c r="V3" t="s">
        <v>131</v>
      </c>
      <c r="W3">
        <v>1</v>
      </c>
      <c r="X3" t="s">
        <v>32</v>
      </c>
      <c r="Y3">
        <v>1</v>
      </c>
      <c r="Z3">
        <v>1</v>
      </c>
      <c r="AA3">
        <v>2</v>
      </c>
    </row>
    <row r="4" spans="1:27" ht="16.5">
      <c r="A4" s="48" t="s">
        <v>78</v>
      </c>
      <c r="B4" t="s">
        <v>94</v>
      </c>
      <c r="C4" t="s">
        <v>95</v>
      </c>
      <c r="D4" s="48"/>
      <c r="E4" s="50">
        <v>5000</v>
      </c>
      <c r="G4" t="e">
        <f>5*pět</f>
        <v>#NAME?</v>
      </c>
      <c r="J4" t="b">
        <f>10&lt;15</f>
        <v>1</v>
      </c>
      <c r="P4" t="s">
        <v>98</v>
      </c>
      <c r="Q4" t="s">
        <v>110</v>
      </c>
      <c r="R4" t="s">
        <v>117</v>
      </c>
      <c r="S4" t="s">
        <v>103</v>
      </c>
      <c r="T4" t="s">
        <v>124</v>
      </c>
      <c r="U4" t="s">
        <v>128</v>
      </c>
      <c r="V4" t="s">
        <v>132</v>
      </c>
      <c r="W4">
        <v>1</v>
      </c>
      <c r="X4" t="s">
        <v>30</v>
      </c>
      <c r="Y4">
        <v>2</v>
      </c>
      <c r="Z4">
        <v>2</v>
      </c>
      <c r="AA4">
        <v>4</v>
      </c>
    </row>
    <row r="5" spans="1:27" ht="16.5">
      <c r="A5" s="48" t="s">
        <v>92</v>
      </c>
      <c r="B5" s="49">
        <v>1</v>
      </c>
      <c r="D5" s="48"/>
      <c r="G5" t="e">
        <f>SQRT(-9)</f>
        <v>#NUM!</v>
      </c>
      <c r="P5" t="s">
        <v>99</v>
      </c>
      <c r="Q5" t="s">
        <v>111</v>
      </c>
      <c r="R5" t="s">
        <v>118</v>
      </c>
      <c r="S5" t="s">
        <v>104</v>
      </c>
      <c r="T5" t="s">
        <v>125</v>
      </c>
      <c r="U5" t="s">
        <v>129</v>
      </c>
      <c r="V5" t="s">
        <v>133</v>
      </c>
      <c r="W5">
        <v>1</v>
      </c>
      <c r="X5" t="s">
        <v>28</v>
      </c>
      <c r="Y5">
        <v>3</v>
      </c>
      <c r="Z5">
        <v>3</v>
      </c>
      <c r="AA5">
        <v>6</v>
      </c>
    </row>
    <row r="6" spans="1:27" ht="16.5">
      <c r="A6" s="48"/>
      <c r="B6">
        <v>1</v>
      </c>
      <c r="D6" s="48" t="s">
        <v>86</v>
      </c>
      <c r="E6">
        <v>5.5</v>
      </c>
      <c r="J6" t="b">
        <f>"matka"&gt;"manželka"</f>
        <v>1</v>
      </c>
      <c r="P6" t="s">
        <v>100</v>
      </c>
      <c r="Q6" t="s">
        <v>112</v>
      </c>
      <c r="R6" t="s">
        <v>119</v>
      </c>
      <c r="S6" t="s">
        <v>105</v>
      </c>
      <c r="T6" t="s">
        <v>126</v>
      </c>
      <c r="U6" t="s">
        <v>130</v>
      </c>
      <c r="V6" t="s">
        <v>134</v>
      </c>
      <c r="W6">
        <v>1</v>
      </c>
      <c r="X6" t="s">
        <v>26</v>
      </c>
      <c r="Y6">
        <v>4</v>
      </c>
      <c r="Z6">
        <v>4</v>
      </c>
      <c r="AA6">
        <v>8</v>
      </c>
    </row>
    <row r="7" spans="1:27" ht="16.5">
      <c r="A7" s="48"/>
      <c r="B7" s="49">
        <f>B5+B6</f>
        <v>2</v>
      </c>
      <c r="D7" s="48" t="s">
        <v>87</v>
      </c>
      <c r="E7" s="51">
        <v>5.5</v>
      </c>
      <c r="J7" t="b">
        <f>"maminka"&gt;"manželka"</f>
        <v>0</v>
      </c>
      <c r="P7" t="s">
        <v>101</v>
      </c>
      <c r="Q7" t="s">
        <v>113</v>
      </c>
      <c r="R7" t="s">
        <v>120</v>
      </c>
      <c r="S7" t="s">
        <v>106</v>
      </c>
      <c r="V7" t="s">
        <v>135</v>
      </c>
      <c r="W7">
        <v>1</v>
      </c>
      <c r="X7" t="s">
        <v>24</v>
      </c>
      <c r="Y7">
        <v>5</v>
      </c>
      <c r="Z7">
        <v>5</v>
      </c>
      <c r="AA7">
        <v>10</v>
      </c>
    </row>
    <row r="8" spans="1:27" ht="16.5">
      <c r="A8" s="48"/>
      <c r="D8" s="48" t="s">
        <v>88</v>
      </c>
      <c r="E8">
        <v>-5000</v>
      </c>
      <c r="P8" t="s">
        <v>102</v>
      </c>
      <c r="Q8" t="s">
        <v>114</v>
      </c>
      <c r="R8" t="s">
        <v>121</v>
      </c>
      <c r="S8" t="s">
        <v>107</v>
      </c>
      <c r="V8" t="s">
        <v>136</v>
      </c>
      <c r="W8">
        <v>1</v>
      </c>
      <c r="X8" t="s">
        <v>22</v>
      </c>
      <c r="Y8">
        <v>6</v>
      </c>
      <c r="Z8">
        <v>6</v>
      </c>
      <c r="AA8">
        <v>12</v>
      </c>
    </row>
    <row r="9" spans="1:27" ht="16.5">
      <c r="A9" s="48"/>
      <c r="E9">
        <v>-5000</v>
      </c>
      <c r="P9" t="s">
        <v>103</v>
      </c>
      <c r="Q9" t="s">
        <v>115</v>
      </c>
      <c r="R9" t="s">
        <v>122</v>
      </c>
      <c r="S9" t="s">
        <v>108</v>
      </c>
    </row>
    <row r="10" spans="1:27" ht="16.5">
      <c r="A10" s="48"/>
      <c r="D10" s="48" t="s">
        <v>89</v>
      </c>
      <c r="E10">
        <v>1000000000</v>
      </c>
      <c r="P10" t="s">
        <v>104</v>
      </c>
      <c r="S10" t="s">
        <v>97</v>
      </c>
      <c r="T10" s="56" t="s">
        <v>123</v>
      </c>
    </row>
    <row r="11" spans="1:27" ht="16.5">
      <c r="A11" s="48"/>
      <c r="E11">
        <v>1.5478E-11</v>
      </c>
      <c r="P11" t="s">
        <v>105</v>
      </c>
      <c r="S11" t="s">
        <v>98</v>
      </c>
    </row>
    <row r="12" spans="1:27" ht="16.5">
      <c r="A12" s="48"/>
      <c r="D12" s="48" t="s">
        <v>90</v>
      </c>
      <c r="E12" s="12">
        <v>46182</v>
      </c>
      <c r="P12" t="s">
        <v>106</v>
      </c>
      <c r="S12" t="s">
        <v>99</v>
      </c>
    </row>
    <row r="13" spans="1:27" ht="16.5">
      <c r="A13" s="48"/>
      <c r="E13" s="12">
        <f ca="1">TODAY()</f>
        <v>46185</v>
      </c>
      <c r="P13" t="s">
        <v>107</v>
      </c>
      <c r="S13" t="s">
        <v>100</v>
      </c>
    </row>
    <row r="14" spans="1:27" ht="16.5">
      <c r="A14" s="48"/>
      <c r="E14" s="12">
        <v>46181</v>
      </c>
      <c r="P14" t="s">
        <v>108</v>
      </c>
      <c r="S14" t="s">
        <v>101</v>
      </c>
    </row>
    <row r="15" spans="1:27" ht="16.5">
      <c r="A15" s="48"/>
      <c r="E15" s="52">
        <v>46143</v>
      </c>
    </row>
    <row r="16" spans="1:27" ht="16.5">
      <c r="A16" s="48"/>
      <c r="E16" s="52">
        <v>46143</v>
      </c>
    </row>
    <row r="17" spans="1:5" ht="16.5">
      <c r="A17" s="48"/>
      <c r="D17" t="s">
        <v>91</v>
      </c>
      <c r="E17" s="16">
        <v>0.3520833333333333</v>
      </c>
    </row>
    <row r="18" spans="1:5">
      <c r="E18" s="53">
        <f ca="1">NOW()</f>
        <v>46185.493558101851</v>
      </c>
    </row>
    <row r="19" spans="1:5">
      <c r="E19" s="53">
        <v>0.37638888888888888</v>
      </c>
    </row>
    <row r="20" spans="1:5">
      <c r="E20" s="16">
        <v>0.91666666666666663</v>
      </c>
    </row>
    <row r="21" spans="1:5">
      <c r="E21" s="54">
        <v>0.91666666666666663</v>
      </c>
    </row>
    <row r="22" spans="1:5">
      <c r="E22" s="54">
        <v>0.91666666666666663</v>
      </c>
    </row>
    <row r="23" spans="1:5">
      <c r="E23" s="55">
        <v>0.91666666666666663</v>
      </c>
    </row>
  </sheetData>
  <dataValidations count="2">
    <dataValidation allowBlank="1" showInputMessage="1" showErrorMessage="1" prompt="Komentář je fajn věc:" sqref="M3" xr:uid="{CD142145-04EC-45AF-98DC-8BB0DCC45694}"/>
    <dataValidation type="list" allowBlank="1" showInputMessage="1" showErrorMessage="1" sqref="T10" xr:uid="{11E83CF0-16FC-4E4B-960B-26976BE0F32B}">
      <formula1>"jaro,léto,podzim,zima"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portrait" cellComments="asDisplayed" r:id="rId1"/>
  <ignoredErrors>
    <ignoredError sqref="G3" evalError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D4685-3819-409D-8E21-9FAE563BD212}">
  <dimension ref="A1:K20"/>
  <sheetViews>
    <sheetView showGridLines="0" zoomScale="115" zoomScaleNormal="115" workbookViewId="0">
      <selection activeCell="C15" sqref="C15"/>
    </sheetView>
  </sheetViews>
  <sheetFormatPr defaultRowHeight="15"/>
  <cols>
    <col min="2" max="2" width="21.140625" bestFit="1" customWidth="1"/>
    <col min="4" max="4" width="10.140625" bestFit="1" customWidth="1"/>
    <col min="8" max="9" width="15.28515625" bestFit="1" customWidth="1"/>
    <col min="10" max="10" width="13.85546875" customWidth="1"/>
  </cols>
  <sheetData>
    <row r="1" spans="1:11" ht="23.25">
      <c r="A1" s="5" t="s">
        <v>7</v>
      </c>
      <c r="B1" s="6"/>
      <c r="C1" s="6"/>
      <c r="D1" s="6"/>
      <c r="E1" s="6"/>
      <c r="G1" s="5" t="s">
        <v>8</v>
      </c>
      <c r="H1" s="6"/>
      <c r="I1" s="6"/>
      <c r="J1" s="6"/>
      <c r="K1" s="6"/>
    </row>
    <row r="2" spans="1:11">
      <c r="A2" t="s">
        <v>9</v>
      </c>
      <c r="G2" t="s">
        <v>10</v>
      </c>
    </row>
    <row r="4" spans="1:11" ht="18.75">
      <c r="B4" s="7">
        <f ca="1">TODAY()</f>
        <v>46185</v>
      </c>
      <c r="C4" s="8" t="s">
        <v>11</v>
      </c>
      <c r="D4" s="9">
        <f ca="1">TODAY()</f>
        <v>46185</v>
      </c>
      <c r="H4" s="10">
        <v>1</v>
      </c>
      <c r="I4" s="8" t="s">
        <v>11</v>
      </c>
      <c r="J4" s="11">
        <v>1</v>
      </c>
    </row>
    <row r="5" spans="1:11" ht="18.75">
      <c r="H5" s="10">
        <v>4.1666666666666664E-2</v>
      </c>
      <c r="I5" s="8" t="s">
        <v>11</v>
      </c>
      <c r="J5" s="9">
        <v>4.1666666666666664E-2</v>
      </c>
    </row>
    <row r="6" spans="1:11" ht="18.75">
      <c r="B6" s="12">
        <f t="shared" ref="B6:B12" ca="1" si="0">TODAY()</f>
        <v>46185</v>
      </c>
      <c r="H6" s="10">
        <v>6.9444444444444447E-4</v>
      </c>
      <c r="I6" s="8" t="s">
        <v>11</v>
      </c>
      <c r="J6" s="9">
        <v>6.9444444444444447E-4</v>
      </c>
    </row>
    <row r="7" spans="1:11" ht="18.75">
      <c r="B7" s="13">
        <f t="shared" ca="1" si="0"/>
        <v>46185</v>
      </c>
      <c r="H7" s="10">
        <v>1.1574074074074073E-5</v>
      </c>
      <c r="I7" s="8" t="s">
        <v>11</v>
      </c>
      <c r="J7" s="11">
        <v>1.1574074074074073E-5</v>
      </c>
    </row>
    <row r="8" spans="1:11">
      <c r="B8" s="14">
        <f t="shared" ca="1" si="0"/>
        <v>46185</v>
      </c>
    </row>
    <row r="9" spans="1:11">
      <c r="B9" s="15">
        <f t="shared" ca="1" si="0"/>
        <v>46185</v>
      </c>
      <c r="H9" s="16">
        <f ca="1">NOW()</f>
        <v>46185.493558101851</v>
      </c>
    </row>
    <row r="10" spans="1:11">
      <c r="B10" s="17">
        <f t="shared" ca="1" si="0"/>
        <v>46185</v>
      </c>
      <c r="H10" s="18">
        <f ca="1">NOW()</f>
        <v>46185.493558101851</v>
      </c>
    </row>
    <row r="11" spans="1:11">
      <c r="B11" s="19">
        <f t="shared" ca="1" si="0"/>
        <v>46185</v>
      </c>
      <c r="H11" s="20">
        <f ca="1">NOW()</f>
        <v>46185.493558101851</v>
      </c>
    </row>
    <row r="12" spans="1:11">
      <c r="B12" s="21">
        <f t="shared" ca="1" si="0"/>
        <v>46185</v>
      </c>
      <c r="H12" s="22">
        <f ca="1">NOW()</f>
        <v>46185.493558101851</v>
      </c>
    </row>
    <row r="14" spans="1:11" ht="18.75">
      <c r="B14" t="s">
        <v>12</v>
      </c>
      <c r="C14" s="23" t="s">
        <v>13</v>
      </c>
      <c r="H14" t="s">
        <v>14</v>
      </c>
      <c r="I14" s="23" t="s">
        <v>15</v>
      </c>
    </row>
    <row r="15" spans="1:11" ht="18.75">
      <c r="B15" t="s">
        <v>16</v>
      </c>
      <c r="C15" s="24" t="s">
        <v>17</v>
      </c>
      <c r="I15" s="24" t="s">
        <v>18</v>
      </c>
    </row>
    <row r="19" spans="2:9">
      <c r="I19" s="16">
        <v>0.58263888888888882</v>
      </c>
    </row>
    <row r="20" spans="2:9">
      <c r="B20" s="12">
        <v>44664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B4EC5-37A6-4A1D-AC84-B36098B030EF}">
  <dimension ref="A1:G36"/>
  <sheetViews>
    <sheetView topLeftCell="A13" zoomScale="205" zoomScaleNormal="205" workbookViewId="0">
      <selection activeCell="B20" sqref="B20"/>
    </sheetView>
  </sheetViews>
  <sheetFormatPr defaultRowHeight="15"/>
  <cols>
    <col min="2" max="2" width="11.140625" customWidth="1"/>
    <col min="3" max="5" width="10.7109375" customWidth="1"/>
  </cols>
  <sheetData>
    <row r="1" spans="1:7" s="29" customFormat="1" ht="26.25">
      <c r="A1" s="29" t="s">
        <v>56</v>
      </c>
    </row>
    <row r="2" spans="1:7">
      <c r="A2" s="2" t="s">
        <v>35</v>
      </c>
      <c r="B2" s="2" t="s">
        <v>55</v>
      </c>
      <c r="C2" s="2" t="s">
        <v>54</v>
      </c>
      <c r="D2" s="2" t="s">
        <v>55</v>
      </c>
      <c r="E2" s="33">
        <f>1+1</f>
        <v>2</v>
      </c>
      <c r="G2">
        <v>81</v>
      </c>
    </row>
    <row r="3" spans="1:7">
      <c r="A3" s="2" t="s">
        <v>35</v>
      </c>
      <c r="B3" s="2" t="s">
        <v>53</v>
      </c>
      <c r="C3" s="2" t="s">
        <v>54</v>
      </c>
      <c r="D3" s="2" t="s">
        <v>53</v>
      </c>
      <c r="E3" s="33">
        <f>G2+G3</f>
        <v>90</v>
      </c>
      <c r="G3">
        <v>9</v>
      </c>
    </row>
    <row r="4" spans="1:7">
      <c r="A4" s="2" t="s">
        <v>35</v>
      </c>
      <c r="B4" s="2" t="s">
        <v>55</v>
      </c>
      <c r="C4" s="2" t="s">
        <v>54</v>
      </c>
      <c r="D4" s="2" t="s">
        <v>53</v>
      </c>
      <c r="E4" s="33">
        <f>40+G2</f>
        <v>121</v>
      </c>
    </row>
    <row r="5" spans="1:7">
      <c r="A5" s="2" t="s">
        <v>35</v>
      </c>
      <c r="B5" s="2" t="s">
        <v>84</v>
      </c>
      <c r="C5" s="2" t="s">
        <v>54</v>
      </c>
      <c r="D5" s="2" t="s">
        <v>84</v>
      </c>
      <c r="E5" s="33">
        <f>tržby-náklady</f>
        <v>72</v>
      </c>
    </row>
    <row r="6" spans="1:7">
      <c r="B6" s="26"/>
      <c r="C6" s="26"/>
      <c r="D6" s="26"/>
      <c r="E6" s="26"/>
    </row>
    <row r="7" spans="1:7">
      <c r="A7" s="3" t="s">
        <v>52</v>
      </c>
      <c r="B7" s="26"/>
    </row>
    <row r="8" spans="1:7">
      <c r="A8" s="26" t="s">
        <v>51</v>
      </c>
      <c r="B8" s="2" t="s">
        <v>51</v>
      </c>
      <c r="E8" s="33">
        <f>2+5</f>
        <v>7</v>
      </c>
    </row>
    <row r="9" spans="1:7">
      <c r="A9" s="26" t="s">
        <v>50</v>
      </c>
      <c r="B9" s="2" t="s">
        <v>50</v>
      </c>
      <c r="E9" s="33">
        <f>7-2</f>
        <v>5</v>
      </c>
    </row>
    <row r="10" spans="1:7">
      <c r="A10" s="26" t="s">
        <v>49</v>
      </c>
      <c r="B10" s="2" t="s">
        <v>48</v>
      </c>
      <c r="E10" s="33">
        <f>3*3</f>
        <v>9</v>
      </c>
    </row>
    <row r="11" spans="1:7">
      <c r="A11" s="26" t="s">
        <v>47</v>
      </c>
      <c r="B11" s="2" t="s">
        <v>46</v>
      </c>
      <c r="E11" s="33">
        <f>5/2</f>
        <v>2.5</v>
      </c>
      <c r="F11" s="52">
        <v>46027</v>
      </c>
    </row>
    <row r="12" spans="1:7">
      <c r="A12" s="26" t="s">
        <v>29</v>
      </c>
      <c r="B12" s="2" t="s">
        <v>29</v>
      </c>
      <c r="E12" s="33">
        <f>100*50%</f>
        <v>50</v>
      </c>
    </row>
    <row r="13" spans="1:7" ht="17.25">
      <c r="A13" s="26" t="s">
        <v>45</v>
      </c>
      <c r="B13" s="2" t="s">
        <v>27</v>
      </c>
      <c r="E13" s="33">
        <f>3^2</f>
        <v>9</v>
      </c>
      <c r="F13">
        <v>32</v>
      </c>
    </row>
    <row r="14" spans="1:7">
      <c r="A14" s="26"/>
      <c r="B14" s="32" t="s">
        <v>82</v>
      </c>
      <c r="E14" s="33">
        <f>SQRT(9)</f>
        <v>3</v>
      </c>
    </row>
    <row r="15" spans="1:7">
      <c r="A15" s="26"/>
      <c r="B15" s="2" t="s">
        <v>27</v>
      </c>
      <c r="E15" s="33">
        <f>8^(1/3)</f>
        <v>1.9999999999999998</v>
      </c>
    </row>
    <row r="16" spans="1:7">
      <c r="A16" s="26"/>
      <c r="B16" s="26"/>
    </row>
    <row r="17" spans="1:7">
      <c r="A17" s="3" t="s">
        <v>44</v>
      </c>
      <c r="B17" s="26"/>
    </row>
    <row r="18" spans="1:7">
      <c r="A18" s="26" t="s">
        <v>43</v>
      </c>
      <c r="B18" s="2" t="s">
        <v>43</v>
      </c>
      <c r="E18" s="33"/>
    </row>
    <row r="19" spans="1:7">
      <c r="A19" s="26" t="s">
        <v>42</v>
      </c>
      <c r="B19" s="2" t="s">
        <v>42</v>
      </c>
      <c r="E19" s="33"/>
    </row>
    <row r="20" spans="1:7">
      <c r="A20" s="28" t="s">
        <v>41</v>
      </c>
      <c r="B20" s="2" t="s">
        <v>40</v>
      </c>
      <c r="E20" s="33" t="b">
        <f>10&gt;=10</f>
        <v>1</v>
      </c>
    </row>
    <row r="21" spans="1:7">
      <c r="A21" s="28" t="s">
        <v>39</v>
      </c>
      <c r="B21" s="2" t="s">
        <v>38</v>
      </c>
      <c r="E21" s="33" t="b">
        <f>12&lt;=13</f>
        <v>1</v>
      </c>
    </row>
    <row r="22" spans="1:7">
      <c r="A22" s="26" t="s">
        <v>37</v>
      </c>
      <c r="B22" s="2" t="s">
        <v>36</v>
      </c>
      <c r="E22" s="33" t="b">
        <f>12&lt;&gt;11</f>
        <v>1</v>
      </c>
    </row>
    <row r="23" spans="1:7">
      <c r="A23" s="26" t="s">
        <v>35</v>
      </c>
      <c r="B23" s="2" t="s">
        <v>35</v>
      </c>
      <c r="E23" s="33" t="b">
        <f>10=10</f>
        <v>1</v>
      </c>
    </row>
    <row r="24" spans="1:7">
      <c r="A24" s="26"/>
      <c r="B24" s="26"/>
    </row>
    <row r="25" spans="1:7">
      <c r="A25" s="3" t="s">
        <v>34</v>
      </c>
      <c r="B25" s="26"/>
    </row>
    <row r="26" spans="1:7">
      <c r="A26" s="26"/>
      <c r="B26" s="2" t="s">
        <v>21</v>
      </c>
      <c r="D26" s="33" t="s">
        <v>137</v>
      </c>
      <c r="E26" s="33" t="s">
        <v>138</v>
      </c>
      <c r="F26" s="33" t="str">
        <f>D26&amp;" "&amp;E26</f>
        <v>Jarda Mašláň</v>
      </c>
      <c r="G26" s="33"/>
    </row>
    <row r="27" spans="1:7">
      <c r="A27" s="26"/>
      <c r="B27" s="27" t="s">
        <v>83</v>
      </c>
      <c r="D27" s="33" t="s">
        <v>137</v>
      </c>
      <c r="E27" s="33" t="s">
        <v>138</v>
      </c>
      <c r="F27" s="33" t="str">
        <f>_xlfn.CONCAT(D27," ",E27)</f>
        <v>Jarda Mašláň</v>
      </c>
      <c r="G27" s="33"/>
    </row>
    <row r="28" spans="1:7">
      <c r="A28" s="26"/>
      <c r="B28" s="26"/>
    </row>
    <row r="29" spans="1:7">
      <c r="A29" s="3" t="s">
        <v>33</v>
      </c>
      <c r="B29" s="26"/>
    </row>
    <row r="30" spans="1:7">
      <c r="A30" s="26" t="s">
        <v>32</v>
      </c>
      <c r="B30" s="2" t="s">
        <v>31</v>
      </c>
      <c r="D30" s="33"/>
      <c r="E30">
        <f>-9^2</f>
        <v>81</v>
      </c>
    </row>
    <row r="31" spans="1:7">
      <c r="A31" s="26" t="s">
        <v>30</v>
      </c>
      <c r="B31" s="2" t="s">
        <v>29</v>
      </c>
      <c r="D31" s="33"/>
      <c r="E31">
        <f>0-9^2</f>
        <v>-81</v>
      </c>
    </row>
    <row r="32" spans="1:7">
      <c r="A32" s="26" t="s">
        <v>28</v>
      </c>
      <c r="B32" s="2" t="s">
        <v>27</v>
      </c>
      <c r="D32" s="33"/>
    </row>
    <row r="33" spans="1:4">
      <c r="A33" s="26" t="s">
        <v>26</v>
      </c>
      <c r="B33" s="2" t="s">
        <v>25</v>
      </c>
      <c r="D33" s="33"/>
    </row>
    <row r="34" spans="1:4">
      <c r="A34" s="26" t="s">
        <v>24</v>
      </c>
      <c r="B34" s="27" t="s">
        <v>23</v>
      </c>
      <c r="D34" s="33"/>
    </row>
    <row r="35" spans="1:4">
      <c r="A35" s="26" t="s">
        <v>22</v>
      </c>
      <c r="B35" s="2" t="s">
        <v>21</v>
      </c>
      <c r="D35" s="33"/>
    </row>
    <row r="36" spans="1:4">
      <c r="A36" s="26" t="s">
        <v>20</v>
      </c>
      <c r="B36" s="25" t="s">
        <v>19</v>
      </c>
      <c r="D36" s="33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1B158-FE3C-4425-BDE4-081C85E6907D}">
  <dimension ref="A1:I15"/>
  <sheetViews>
    <sheetView zoomScale="190" zoomScaleNormal="190" workbookViewId="0">
      <selection activeCell="B6" sqref="B6"/>
    </sheetView>
  </sheetViews>
  <sheetFormatPr defaultRowHeight="15"/>
  <cols>
    <col min="1" max="2" width="10.7109375" customWidth="1"/>
  </cols>
  <sheetData>
    <row r="1" spans="1:9" s="29" customFormat="1" ht="26.25">
      <c r="A1" s="29" t="s">
        <v>68</v>
      </c>
    </row>
    <row r="2" spans="1:9">
      <c r="A2" t="s">
        <v>67</v>
      </c>
      <c r="B2" s="31" t="s">
        <v>66</v>
      </c>
      <c r="I2" t="str">
        <f>Účastníci!A3</f>
        <v>Alena</v>
      </c>
    </row>
    <row r="3" spans="1:9">
      <c r="A3" t="s">
        <v>65</v>
      </c>
      <c r="B3" s="31" t="s">
        <v>64</v>
      </c>
      <c r="D3" s="44"/>
      <c r="E3" s="36"/>
      <c r="F3" s="36"/>
      <c r="G3" s="37"/>
      <c r="I3" t="str">
        <f>Účastníci!A4</f>
        <v>Andrea</v>
      </c>
    </row>
    <row r="4" spans="1:9">
      <c r="A4" t="s">
        <v>63</v>
      </c>
      <c r="B4" s="31" t="s">
        <v>62</v>
      </c>
      <c r="D4" s="42"/>
      <c r="E4" s="38"/>
      <c r="F4" s="38"/>
      <c r="G4" s="39"/>
      <c r="I4" t="str">
        <f>Účastníci!A5</f>
        <v>Blažena</v>
      </c>
    </row>
    <row r="5" spans="1:9">
      <c r="B5" s="31" t="s">
        <v>61</v>
      </c>
      <c r="D5" s="42"/>
      <c r="E5" s="38"/>
      <c r="F5" s="38"/>
      <c r="G5" s="39"/>
      <c r="I5" t="str">
        <f>Účastníci!A6</f>
        <v>Barbora</v>
      </c>
    </row>
    <row r="6" spans="1:9">
      <c r="A6" t="s">
        <v>60</v>
      </c>
      <c r="B6" s="31" t="s">
        <v>59</v>
      </c>
      <c r="D6" s="42"/>
      <c r="E6" s="38"/>
      <c r="F6" s="38"/>
      <c r="G6" s="39"/>
      <c r="I6" t="str">
        <f>Účastníci!A7</f>
        <v>Daniel</v>
      </c>
    </row>
    <row r="7" spans="1:9">
      <c r="B7" s="31" t="s">
        <v>58</v>
      </c>
      <c r="D7" s="42"/>
      <c r="E7" s="38"/>
      <c r="F7" s="38"/>
      <c r="G7" s="39"/>
      <c r="I7" t="str">
        <f>Účastníci!A8</f>
        <v>Dominik</v>
      </c>
    </row>
    <row r="8" spans="1:9">
      <c r="A8" t="s">
        <v>57</v>
      </c>
      <c r="B8" s="31" t="s">
        <v>81</v>
      </c>
      <c r="D8" s="43"/>
      <c r="E8" s="40"/>
      <c r="F8" s="40"/>
      <c r="G8" s="41"/>
      <c r="I8" t="str">
        <f>Účastníci!A9</f>
        <v>Dalibor</v>
      </c>
    </row>
    <row r="9" spans="1:9">
      <c r="B9" s="31" t="s">
        <v>79</v>
      </c>
      <c r="I9" t="str">
        <f>Účastníci!A10</f>
        <v>David</v>
      </c>
    </row>
    <row r="10" spans="1:9">
      <c r="B10" s="30" t="s">
        <v>80</v>
      </c>
      <c r="I10" t="str">
        <f>Účastníci!A11</f>
        <v>Eliška</v>
      </c>
    </row>
    <row r="11" spans="1:9">
      <c r="I11" t="str">
        <f>Účastníci!A12</f>
        <v>Eva</v>
      </c>
    </row>
    <row r="12" spans="1:9">
      <c r="A12" s="34">
        <v>6</v>
      </c>
      <c r="B12" s="35">
        <v>7</v>
      </c>
      <c r="C12" s="33">
        <f>A$12+B$12</f>
        <v>13</v>
      </c>
      <c r="G12" s="33">
        <f>E$12+F$12</f>
        <v>0</v>
      </c>
      <c r="I12" t="str">
        <f>Účastníci!A13</f>
        <v>Elena</v>
      </c>
    </row>
    <row r="13" spans="1:9">
      <c r="C13" s="33">
        <f>A$12+B$12</f>
        <v>13</v>
      </c>
      <c r="I13" t="str">
        <f>Účastníci!A14</f>
        <v>Emil</v>
      </c>
    </row>
    <row r="14" spans="1:9">
      <c r="I14" t="str">
        <f>Účastníci!A15</f>
        <v>Filip</v>
      </c>
    </row>
    <row r="15" spans="1:9">
      <c r="I15" t="str">
        <f>Účastníci!A16</f>
        <v>Jakub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440F6-77F7-4DC9-96ED-7BD169C06CC4}">
  <dimension ref="A1:F19"/>
  <sheetViews>
    <sheetView topLeftCell="A7" zoomScale="160" zoomScaleNormal="160" workbookViewId="0">
      <selection activeCell="F19" sqref="F19"/>
    </sheetView>
  </sheetViews>
  <sheetFormatPr defaultRowHeight="15"/>
  <cols>
    <col min="6" max="6" width="10.5703125" bestFit="1" customWidth="1"/>
  </cols>
  <sheetData>
    <row r="1" spans="1:6" s="29" customFormat="1" ht="26.25">
      <c r="A1" s="29" t="s">
        <v>76</v>
      </c>
    </row>
    <row r="2" spans="1:6">
      <c r="B2">
        <v>56</v>
      </c>
      <c r="C2">
        <v>1</v>
      </c>
      <c r="F2">
        <v>56</v>
      </c>
    </row>
    <row r="3" spans="1:6">
      <c r="B3">
        <v>43</v>
      </c>
      <c r="C3">
        <v>1</v>
      </c>
      <c r="F3">
        <v>43</v>
      </c>
    </row>
    <row r="4" spans="1:6">
      <c r="B4">
        <v>96</v>
      </c>
      <c r="C4">
        <v>1</v>
      </c>
      <c r="F4">
        <v>96</v>
      </c>
    </row>
    <row r="5" spans="1:6">
      <c r="B5">
        <v>28</v>
      </c>
      <c r="C5">
        <v>1</v>
      </c>
      <c r="F5">
        <v>28</v>
      </c>
    </row>
    <row r="6" spans="1:6">
      <c r="B6">
        <v>59</v>
      </c>
      <c r="C6">
        <v>1</v>
      </c>
      <c r="F6">
        <v>59</v>
      </c>
    </row>
    <row r="7" spans="1:6">
      <c r="B7">
        <v>91</v>
      </c>
      <c r="C7">
        <v>1</v>
      </c>
      <c r="F7">
        <v>91</v>
      </c>
    </row>
    <row r="8" spans="1:6">
      <c r="B8">
        <v>46</v>
      </c>
      <c r="C8">
        <v>1</v>
      </c>
      <c r="F8">
        <v>46</v>
      </c>
    </row>
    <row r="9" spans="1:6">
      <c r="B9">
        <v>37</v>
      </c>
      <c r="C9">
        <v>1</v>
      </c>
      <c r="F9">
        <v>37</v>
      </c>
    </row>
    <row r="10" spans="1:6">
      <c r="B10">
        <v>29</v>
      </c>
      <c r="C10">
        <v>1</v>
      </c>
      <c r="F10">
        <v>29</v>
      </c>
    </row>
    <row r="11" spans="1:6" ht="15.75" thickBot="1">
      <c r="B11" s="47">
        <v>56</v>
      </c>
      <c r="C11">
        <v>1</v>
      </c>
      <c r="F11" s="47">
        <v>56</v>
      </c>
    </row>
    <row r="12" spans="1:6">
      <c r="A12" t="s">
        <v>75</v>
      </c>
      <c r="B12" s="46">
        <f>B2+B3+B4+B5+B6+B7+B8+B9+B10+B11</f>
        <v>541</v>
      </c>
      <c r="F12" s="46">
        <f>SUM(F2:F11)</f>
        <v>541</v>
      </c>
    </row>
    <row r="13" spans="1:6">
      <c r="A13" t="s">
        <v>74</v>
      </c>
      <c r="B13" s="46">
        <f>C2+C3+C4+C5+C6+C7+C8+C9+C10+C11</f>
        <v>10</v>
      </c>
      <c r="F13" s="46">
        <f>COUNT(Účastníci!H3´počet)</f>
        <v>0</v>
      </c>
    </row>
    <row r="14" spans="1:6">
      <c r="A14" t="s">
        <v>73</v>
      </c>
      <c r="B14" s="46">
        <f>(B2+B3+B4+B5+B6+B7+B8+B9+B10+B11)/(C2+C3+C4+C5+C6+C7+C8+C9+C10+C11)</f>
        <v>54.1</v>
      </c>
      <c r="F14" s="45">
        <f>AVERAGE(F2:F11)</f>
        <v>54.1</v>
      </c>
    </row>
    <row r="16" spans="1:6">
      <c r="A16" s="30" t="s">
        <v>72</v>
      </c>
      <c r="F16" s="62">
        <f ca="1">TODAY()</f>
        <v>46185</v>
      </c>
    </row>
    <row r="17" spans="1:6">
      <c r="A17" s="30" t="s">
        <v>71</v>
      </c>
      <c r="F17" s="45">
        <f>SQRT(9)</f>
        <v>3</v>
      </c>
    </row>
    <row r="18" spans="1:6">
      <c r="A18" s="30" t="s">
        <v>70</v>
      </c>
      <c r="F18" s="45">
        <f>SUM(F2,F4,F6,F8,F10)</f>
        <v>286</v>
      </c>
    </row>
    <row r="19" spans="1:6">
      <c r="A19" s="31" t="s">
        <v>69</v>
      </c>
      <c r="F19" s="45" t="str">
        <f>IF(F12&gt;500,"super","nic moc")</f>
        <v>super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AA4A4-6CF6-4AFA-9847-01D374DA1180}">
  <dimension ref="A1:H56"/>
  <sheetViews>
    <sheetView zoomScale="265" zoomScaleNormal="265" workbookViewId="0">
      <selection activeCell="A12" sqref="A12"/>
    </sheetView>
  </sheetViews>
  <sheetFormatPr defaultColWidth="11.5703125" defaultRowHeight="15"/>
  <cols>
    <col min="2" max="2" width="15.140625" bestFit="1" customWidth="1"/>
    <col min="3" max="3" width="7.5703125" bestFit="1" customWidth="1"/>
    <col min="4" max="4" width="9.7109375" bestFit="1" customWidth="1"/>
    <col min="5" max="5" width="6.140625" bestFit="1" customWidth="1"/>
    <col min="6" max="6" width="6" customWidth="1"/>
    <col min="7" max="7" width="18.28515625" customWidth="1"/>
  </cols>
  <sheetData>
    <row r="1" spans="1:8" ht="21">
      <c r="A1" s="61" t="s">
        <v>200</v>
      </c>
    </row>
    <row r="2" spans="1:8">
      <c r="A2" s="60" t="s">
        <v>199</v>
      </c>
      <c r="B2" s="60" t="s">
        <v>198</v>
      </c>
      <c r="C2" s="60" t="s">
        <v>197</v>
      </c>
      <c r="D2" s="60" t="s">
        <v>196</v>
      </c>
      <c r="E2" s="60" t="s">
        <v>195</v>
      </c>
      <c r="F2" s="60"/>
    </row>
    <row r="3" spans="1:8">
      <c r="A3" s="59" t="s">
        <v>194</v>
      </c>
      <c r="B3" s="58">
        <v>33329</v>
      </c>
      <c r="C3" s="57" t="s">
        <v>142</v>
      </c>
      <c r="D3">
        <v>62</v>
      </c>
      <c r="E3">
        <v>177</v>
      </c>
      <c r="G3" t="s">
        <v>193</v>
      </c>
      <c r="H3" s="46">
        <f>COUNTA(A3:A56)</f>
        <v>54</v>
      </c>
    </row>
    <row r="4" spans="1:8">
      <c r="A4" s="59" t="s">
        <v>192</v>
      </c>
      <c r="B4" s="58">
        <v>36239</v>
      </c>
      <c r="C4" s="57" t="s">
        <v>142</v>
      </c>
      <c r="D4">
        <v>57</v>
      </c>
      <c r="E4">
        <v>159</v>
      </c>
      <c r="G4" t="s">
        <v>191</v>
      </c>
      <c r="H4" s="46">
        <f>COUNTIF(C:C,"ž")</f>
        <v>23</v>
      </c>
    </row>
    <row r="5" spans="1:8">
      <c r="A5" s="59" t="s">
        <v>190</v>
      </c>
      <c r="B5" s="58">
        <v>32380</v>
      </c>
      <c r="C5" s="57" t="s">
        <v>142</v>
      </c>
      <c r="D5">
        <v>57</v>
      </c>
      <c r="E5">
        <v>178</v>
      </c>
      <c r="G5" t="s">
        <v>189</v>
      </c>
      <c r="H5" s="46">
        <f>COUNTIF(C:C,"m")</f>
        <v>31</v>
      </c>
    </row>
    <row r="6" spans="1:8">
      <c r="A6" s="59" t="s">
        <v>188</v>
      </c>
      <c r="B6" s="58">
        <v>36229</v>
      </c>
      <c r="C6" s="57" t="s">
        <v>142</v>
      </c>
      <c r="D6">
        <v>79</v>
      </c>
      <c r="E6">
        <v>147</v>
      </c>
    </row>
    <row r="7" spans="1:8">
      <c r="A7" s="59" t="s">
        <v>187</v>
      </c>
      <c r="B7" s="58">
        <v>36417</v>
      </c>
      <c r="C7" s="57" t="s">
        <v>139</v>
      </c>
      <c r="D7">
        <v>74</v>
      </c>
      <c r="E7">
        <v>166</v>
      </c>
      <c r="G7" t="s">
        <v>201</v>
      </c>
      <c r="H7">
        <f>COUNTIFS(C:C,"m",E:E,"&gt;160")</f>
        <v>12</v>
      </c>
    </row>
    <row r="8" spans="1:8">
      <c r="A8" s="59" t="s">
        <v>186</v>
      </c>
      <c r="B8" s="58">
        <v>37412</v>
      </c>
      <c r="C8" s="57" t="s">
        <v>139</v>
      </c>
      <c r="D8">
        <v>81</v>
      </c>
      <c r="E8">
        <v>180</v>
      </c>
    </row>
    <row r="9" spans="1:8">
      <c r="A9" s="59" t="s">
        <v>295</v>
      </c>
      <c r="B9" s="58">
        <v>35656</v>
      </c>
      <c r="C9" s="57" t="s">
        <v>139</v>
      </c>
      <c r="D9">
        <v>66</v>
      </c>
      <c r="E9">
        <v>177</v>
      </c>
      <c r="G9">
        <f>COUNTA(A3:A56)</f>
        <v>54</v>
      </c>
    </row>
    <row r="10" spans="1:8">
      <c r="A10" s="59" t="s">
        <v>185</v>
      </c>
      <c r="B10" s="58">
        <v>36230</v>
      </c>
      <c r="C10" s="57" t="s">
        <v>139</v>
      </c>
      <c r="D10">
        <v>57</v>
      </c>
      <c r="E10">
        <v>154</v>
      </c>
      <c r="G10">
        <f>COUNT(A3:A56)</f>
        <v>0</v>
      </c>
    </row>
    <row r="11" spans="1:8">
      <c r="A11" s="59" t="s">
        <v>296</v>
      </c>
      <c r="B11" s="58">
        <v>35921</v>
      </c>
      <c r="C11" s="57" t="s">
        <v>142</v>
      </c>
      <c r="D11">
        <v>74</v>
      </c>
      <c r="E11">
        <v>155</v>
      </c>
      <c r="G11">
        <f>COUNTA(A3:A56)-COUNT(A3:A56)</f>
        <v>54</v>
      </c>
    </row>
    <row r="12" spans="1:8">
      <c r="A12" s="59" t="s">
        <v>184</v>
      </c>
      <c r="B12" s="58">
        <v>33770</v>
      </c>
      <c r="C12" s="57" t="s">
        <v>142</v>
      </c>
      <c r="D12">
        <v>51</v>
      </c>
      <c r="E12">
        <v>173</v>
      </c>
    </row>
    <row r="13" spans="1:8">
      <c r="A13" s="59" t="s">
        <v>183</v>
      </c>
      <c r="B13" s="58">
        <v>34055</v>
      </c>
      <c r="C13" s="57" t="s">
        <v>142</v>
      </c>
      <c r="D13">
        <v>77</v>
      </c>
      <c r="E13">
        <v>174</v>
      </c>
    </row>
    <row r="14" spans="1:8">
      <c r="A14" s="59" t="s">
        <v>182</v>
      </c>
      <c r="B14" s="58">
        <v>35975</v>
      </c>
      <c r="C14" s="57" t="s">
        <v>139</v>
      </c>
      <c r="D14">
        <v>66</v>
      </c>
      <c r="E14">
        <v>163</v>
      </c>
    </row>
    <row r="15" spans="1:8">
      <c r="A15" s="59" t="s">
        <v>181</v>
      </c>
      <c r="B15" s="58">
        <v>35343</v>
      </c>
      <c r="C15" s="57" t="s">
        <v>139</v>
      </c>
      <c r="D15">
        <v>78</v>
      </c>
      <c r="E15">
        <v>157</v>
      </c>
    </row>
    <row r="16" spans="1:8">
      <c r="A16" s="59" t="s">
        <v>180</v>
      </c>
      <c r="B16" s="58">
        <v>28135</v>
      </c>
      <c r="C16" s="57" t="s">
        <v>139</v>
      </c>
      <c r="D16">
        <v>47</v>
      </c>
      <c r="E16">
        <v>154</v>
      </c>
    </row>
    <row r="17" spans="1:5">
      <c r="A17" s="59" t="s">
        <v>179</v>
      </c>
      <c r="B17" s="58">
        <v>34078</v>
      </c>
      <c r="C17" s="57" t="s">
        <v>139</v>
      </c>
      <c r="D17">
        <v>71</v>
      </c>
      <c r="E17">
        <v>175</v>
      </c>
    </row>
    <row r="18" spans="1:5">
      <c r="A18" s="59" t="s">
        <v>178</v>
      </c>
      <c r="B18" s="58">
        <v>36307</v>
      </c>
      <c r="C18" s="57" t="s">
        <v>139</v>
      </c>
      <c r="D18">
        <v>77</v>
      </c>
      <c r="E18">
        <v>149</v>
      </c>
    </row>
    <row r="19" spans="1:5">
      <c r="A19" s="59" t="s">
        <v>177</v>
      </c>
      <c r="B19" s="58">
        <v>32033</v>
      </c>
      <c r="C19" s="57" t="s">
        <v>139</v>
      </c>
      <c r="D19">
        <v>74</v>
      </c>
      <c r="E19">
        <v>169</v>
      </c>
    </row>
    <row r="20" spans="1:5">
      <c r="A20" s="59" t="s">
        <v>176</v>
      </c>
      <c r="B20" s="58">
        <v>35512</v>
      </c>
      <c r="C20" s="57" t="s">
        <v>139</v>
      </c>
      <c r="D20">
        <v>63</v>
      </c>
      <c r="E20">
        <v>150</v>
      </c>
    </row>
    <row r="21" spans="1:5">
      <c r="A21" s="59" t="s">
        <v>175</v>
      </c>
      <c r="B21" s="58">
        <v>33806</v>
      </c>
      <c r="C21" s="57" t="s">
        <v>142</v>
      </c>
      <c r="D21">
        <v>79</v>
      </c>
      <c r="E21">
        <v>156</v>
      </c>
    </row>
    <row r="22" spans="1:5">
      <c r="A22" s="59" t="s">
        <v>174</v>
      </c>
      <c r="B22" s="58">
        <v>36188</v>
      </c>
      <c r="C22" s="57" t="s">
        <v>139</v>
      </c>
      <c r="D22">
        <v>77</v>
      </c>
      <c r="E22">
        <v>151</v>
      </c>
    </row>
    <row r="23" spans="1:5">
      <c r="A23" s="59" t="s">
        <v>173</v>
      </c>
      <c r="B23" s="58">
        <v>36348</v>
      </c>
      <c r="C23" s="57" t="s">
        <v>142</v>
      </c>
      <c r="D23">
        <v>70</v>
      </c>
      <c r="E23">
        <v>148</v>
      </c>
    </row>
    <row r="24" spans="1:5">
      <c r="A24" s="59" t="s">
        <v>172</v>
      </c>
      <c r="B24" s="58">
        <v>33743</v>
      </c>
      <c r="C24" s="57" t="s">
        <v>139</v>
      </c>
      <c r="D24">
        <v>81</v>
      </c>
      <c r="E24">
        <v>148</v>
      </c>
    </row>
    <row r="25" spans="1:5">
      <c r="A25" s="59" t="s">
        <v>171</v>
      </c>
      <c r="B25" s="58">
        <v>35545</v>
      </c>
      <c r="C25" s="57" t="s">
        <v>139</v>
      </c>
      <c r="D25">
        <v>63</v>
      </c>
      <c r="E25">
        <v>160</v>
      </c>
    </row>
    <row r="26" spans="1:5">
      <c r="A26" s="59" t="s">
        <v>170</v>
      </c>
      <c r="B26" s="58">
        <v>32149</v>
      </c>
      <c r="C26" s="57" t="s">
        <v>142</v>
      </c>
      <c r="D26">
        <v>45</v>
      </c>
      <c r="E26">
        <v>145</v>
      </c>
    </row>
    <row r="27" spans="1:5">
      <c r="A27" s="59" t="s">
        <v>169</v>
      </c>
      <c r="B27" s="58">
        <v>36237</v>
      </c>
      <c r="C27" s="57" t="s">
        <v>139</v>
      </c>
      <c r="D27">
        <v>57</v>
      </c>
      <c r="E27">
        <v>148</v>
      </c>
    </row>
    <row r="28" spans="1:5">
      <c r="A28" s="59" t="s">
        <v>168</v>
      </c>
      <c r="B28" s="58">
        <v>35786</v>
      </c>
      <c r="C28" s="57" t="s">
        <v>142</v>
      </c>
      <c r="D28">
        <v>54</v>
      </c>
      <c r="E28">
        <v>175</v>
      </c>
    </row>
    <row r="29" spans="1:5">
      <c r="A29" s="59" t="s">
        <v>167</v>
      </c>
      <c r="B29" s="58">
        <v>34997</v>
      </c>
      <c r="C29" s="57" t="s">
        <v>142</v>
      </c>
      <c r="D29">
        <v>47</v>
      </c>
      <c r="E29">
        <v>180</v>
      </c>
    </row>
    <row r="30" spans="1:5">
      <c r="A30" s="59" t="s">
        <v>165</v>
      </c>
      <c r="B30" s="58">
        <v>29440</v>
      </c>
      <c r="C30" s="57" t="s">
        <v>139</v>
      </c>
      <c r="D30">
        <v>63</v>
      </c>
      <c r="E30">
        <v>177</v>
      </c>
    </row>
    <row r="31" spans="1:5">
      <c r="A31" s="59" t="s">
        <v>166</v>
      </c>
      <c r="B31" s="58">
        <v>33376</v>
      </c>
      <c r="C31" s="57" t="s">
        <v>139</v>
      </c>
      <c r="D31">
        <v>78</v>
      </c>
      <c r="E31">
        <v>173</v>
      </c>
    </row>
    <row r="32" spans="1:5">
      <c r="A32" s="59" t="s">
        <v>165</v>
      </c>
      <c r="B32" s="58">
        <v>33987</v>
      </c>
      <c r="C32" s="57" t="s">
        <v>139</v>
      </c>
      <c r="D32">
        <v>75</v>
      </c>
      <c r="E32">
        <v>149</v>
      </c>
    </row>
    <row r="33" spans="1:5">
      <c r="A33" s="59" t="s">
        <v>164</v>
      </c>
      <c r="B33" s="58">
        <v>33512</v>
      </c>
      <c r="C33" s="57" t="s">
        <v>142</v>
      </c>
      <c r="D33">
        <v>65</v>
      </c>
      <c r="E33">
        <v>154</v>
      </c>
    </row>
    <row r="34" spans="1:5">
      <c r="A34" s="59" t="s">
        <v>163</v>
      </c>
      <c r="B34" s="58">
        <v>36360</v>
      </c>
      <c r="C34" s="57" t="s">
        <v>139</v>
      </c>
      <c r="D34">
        <v>62</v>
      </c>
      <c r="E34">
        <v>147</v>
      </c>
    </row>
    <row r="35" spans="1:5">
      <c r="A35" s="59" t="s">
        <v>162</v>
      </c>
      <c r="B35" s="58">
        <v>35708</v>
      </c>
      <c r="C35" s="57" t="s">
        <v>142</v>
      </c>
      <c r="D35">
        <v>48</v>
      </c>
      <c r="E35">
        <v>158</v>
      </c>
    </row>
    <row r="36" spans="1:5">
      <c r="A36" s="59" t="s">
        <v>161</v>
      </c>
      <c r="B36" s="58">
        <v>33639</v>
      </c>
      <c r="C36" s="57" t="s">
        <v>139</v>
      </c>
      <c r="D36">
        <v>80</v>
      </c>
      <c r="E36">
        <v>146</v>
      </c>
    </row>
    <row r="37" spans="1:5">
      <c r="A37" s="59" t="s">
        <v>160</v>
      </c>
      <c r="B37" s="58">
        <v>33713</v>
      </c>
      <c r="C37" s="57" t="s">
        <v>139</v>
      </c>
      <c r="D37">
        <v>48</v>
      </c>
      <c r="E37">
        <v>178</v>
      </c>
    </row>
    <row r="38" spans="1:5">
      <c r="A38" s="59" t="s">
        <v>159</v>
      </c>
      <c r="B38" s="58">
        <v>36078</v>
      </c>
      <c r="C38" s="57" t="s">
        <v>142</v>
      </c>
      <c r="D38">
        <v>63</v>
      </c>
      <c r="E38">
        <v>158</v>
      </c>
    </row>
    <row r="39" spans="1:5">
      <c r="A39" s="59" t="s">
        <v>158</v>
      </c>
      <c r="B39" s="58">
        <v>30298</v>
      </c>
      <c r="C39" s="57" t="s">
        <v>142</v>
      </c>
      <c r="D39">
        <v>49</v>
      </c>
      <c r="E39">
        <v>174</v>
      </c>
    </row>
    <row r="40" spans="1:5">
      <c r="A40" s="59" t="s">
        <v>157</v>
      </c>
      <c r="B40" s="58">
        <v>33235</v>
      </c>
      <c r="C40" s="57" t="s">
        <v>139</v>
      </c>
      <c r="D40">
        <v>61</v>
      </c>
      <c r="E40">
        <v>160</v>
      </c>
    </row>
    <row r="41" spans="1:5">
      <c r="A41" s="59" t="s">
        <v>156</v>
      </c>
      <c r="B41" s="58">
        <v>34984</v>
      </c>
      <c r="C41" s="57" t="s">
        <v>139</v>
      </c>
      <c r="D41">
        <v>59</v>
      </c>
      <c r="E41">
        <v>172</v>
      </c>
    </row>
    <row r="42" spans="1:5">
      <c r="A42" s="59" t="s">
        <v>155</v>
      </c>
      <c r="B42" s="58">
        <v>36536</v>
      </c>
      <c r="C42" s="57" t="s">
        <v>139</v>
      </c>
      <c r="D42">
        <v>56</v>
      </c>
      <c r="E42">
        <v>146</v>
      </c>
    </row>
    <row r="43" spans="1:5">
      <c r="A43" s="59" t="s">
        <v>154</v>
      </c>
      <c r="B43" s="58">
        <v>35404</v>
      </c>
      <c r="C43" s="57" t="s">
        <v>139</v>
      </c>
      <c r="D43">
        <v>55</v>
      </c>
      <c r="E43">
        <v>149</v>
      </c>
    </row>
    <row r="44" spans="1:5">
      <c r="A44" s="59" t="s">
        <v>153</v>
      </c>
      <c r="B44" s="58">
        <v>31197</v>
      </c>
      <c r="C44" s="57" t="s">
        <v>142</v>
      </c>
      <c r="D44">
        <v>74</v>
      </c>
      <c r="E44">
        <v>147</v>
      </c>
    </row>
    <row r="45" spans="1:5">
      <c r="A45" s="59" t="s">
        <v>152</v>
      </c>
      <c r="B45" s="58">
        <v>33444</v>
      </c>
      <c r="C45" s="57" t="s">
        <v>139</v>
      </c>
      <c r="D45">
        <v>81</v>
      </c>
      <c r="E45">
        <v>167</v>
      </c>
    </row>
    <row r="46" spans="1:5">
      <c r="A46" s="59" t="s">
        <v>151</v>
      </c>
      <c r="B46" s="58">
        <v>36372</v>
      </c>
      <c r="C46" s="57" t="s">
        <v>142</v>
      </c>
      <c r="D46">
        <v>54</v>
      </c>
      <c r="E46">
        <v>150</v>
      </c>
    </row>
    <row r="47" spans="1:5">
      <c r="A47" s="59" t="s">
        <v>150</v>
      </c>
      <c r="B47" s="58">
        <v>31829</v>
      </c>
      <c r="C47" s="57" t="s">
        <v>142</v>
      </c>
      <c r="D47">
        <v>54</v>
      </c>
      <c r="E47">
        <v>172</v>
      </c>
    </row>
    <row r="48" spans="1:5">
      <c r="A48" s="59" t="s">
        <v>149</v>
      </c>
      <c r="B48" s="58">
        <v>36255</v>
      </c>
      <c r="C48" s="57" t="s">
        <v>142</v>
      </c>
      <c r="D48">
        <v>68</v>
      </c>
      <c r="E48">
        <v>149</v>
      </c>
    </row>
    <row r="49" spans="1:5">
      <c r="A49" s="59" t="s">
        <v>148</v>
      </c>
      <c r="B49" s="58">
        <v>33689</v>
      </c>
      <c r="C49" s="57" t="s">
        <v>139</v>
      </c>
      <c r="D49">
        <v>64</v>
      </c>
      <c r="E49">
        <v>166</v>
      </c>
    </row>
    <row r="50" spans="1:5">
      <c r="A50" s="59" t="s">
        <v>147</v>
      </c>
      <c r="B50" s="58">
        <v>32307</v>
      </c>
      <c r="C50" s="57" t="s">
        <v>139</v>
      </c>
      <c r="D50">
        <v>73</v>
      </c>
      <c r="E50">
        <v>147</v>
      </c>
    </row>
    <row r="51" spans="1:5">
      <c r="A51" s="59" t="s">
        <v>146</v>
      </c>
      <c r="B51" s="58">
        <v>36724</v>
      </c>
      <c r="C51" s="57" t="s">
        <v>142</v>
      </c>
      <c r="D51">
        <v>66</v>
      </c>
      <c r="E51">
        <v>180</v>
      </c>
    </row>
    <row r="52" spans="1:5">
      <c r="A52" s="59" t="s">
        <v>145</v>
      </c>
      <c r="B52" s="58">
        <v>31378</v>
      </c>
      <c r="C52" s="57" t="s">
        <v>139</v>
      </c>
      <c r="D52">
        <v>61</v>
      </c>
      <c r="E52">
        <v>146</v>
      </c>
    </row>
    <row r="53" spans="1:5">
      <c r="A53" s="59" t="s">
        <v>144</v>
      </c>
      <c r="B53" s="58">
        <v>35498</v>
      </c>
      <c r="C53" s="57" t="s">
        <v>142</v>
      </c>
      <c r="D53">
        <v>75</v>
      </c>
      <c r="E53">
        <v>162</v>
      </c>
    </row>
    <row r="54" spans="1:5">
      <c r="A54" s="59" t="s">
        <v>143</v>
      </c>
      <c r="B54" s="58">
        <v>33530</v>
      </c>
      <c r="C54" s="57" t="s">
        <v>142</v>
      </c>
      <c r="D54">
        <v>52</v>
      </c>
      <c r="E54">
        <v>168</v>
      </c>
    </row>
    <row r="55" spans="1:5">
      <c r="A55" s="59" t="s">
        <v>141</v>
      </c>
      <c r="B55" s="58">
        <v>34444</v>
      </c>
      <c r="C55" s="57" t="s">
        <v>139</v>
      </c>
      <c r="D55">
        <v>53</v>
      </c>
      <c r="E55">
        <v>149</v>
      </c>
    </row>
    <row r="56" spans="1:5">
      <c r="A56" s="59" t="s">
        <v>140</v>
      </c>
      <c r="B56" s="58">
        <v>35611</v>
      </c>
      <c r="C56" s="57" t="s">
        <v>139</v>
      </c>
      <c r="D56">
        <v>61</v>
      </c>
      <c r="E56">
        <v>153</v>
      </c>
    </row>
  </sheetData>
  <pageMargins left="0.7" right="0.7" top="0.78740157499999996" bottom="0.78740157499999996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BC1AB-FBF8-49E4-8DFF-5C56DCA343BB}">
  <dimension ref="A1:D56"/>
  <sheetViews>
    <sheetView zoomScale="220" zoomScaleNormal="220" workbookViewId="0">
      <selection activeCell="B3" sqref="B3"/>
    </sheetView>
  </sheetViews>
  <sheetFormatPr defaultRowHeight="15"/>
  <cols>
    <col min="4" max="4" width="63.85546875" customWidth="1"/>
  </cols>
  <sheetData>
    <row r="1" spans="1:4">
      <c r="A1" t="s">
        <v>206</v>
      </c>
      <c r="B1">
        <v>170</v>
      </c>
    </row>
    <row r="2" spans="1:4">
      <c r="A2" t="s">
        <v>202</v>
      </c>
      <c r="B2" t="s">
        <v>203</v>
      </c>
      <c r="C2" t="s">
        <v>204</v>
      </c>
      <c r="D2" t="s">
        <v>205</v>
      </c>
    </row>
    <row r="3" spans="1:4">
      <c r="A3" t="str">
        <f>Účastníci!A3</f>
        <v>Alena</v>
      </c>
      <c r="B3">
        <f>Účastníci!E3</f>
        <v>177</v>
      </c>
      <c r="C3" t="str">
        <f>IF(B3&gt;=$B$1,"splňuje","nesplňuje")</f>
        <v>splňuje</v>
      </c>
      <c r="D3" t="str">
        <f>A3&amp;" měří "&amp;B3&amp;" centimetrů, čímž "&amp;C3&amp;" podmínky výběrového řízení."</f>
        <v>Alena měří 177 centimetrů, čímž splňuje podmínky výběrového řízení.</v>
      </c>
    </row>
    <row r="4" spans="1:4">
      <c r="A4" t="str">
        <f>Účastníci!A4</f>
        <v>Andrea</v>
      </c>
      <c r="B4">
        <f>Účastníci!E4</f>
        <v>159</v>
      </c>
      <c r="C4" t="str">
        <f t="shared" ref="C4:C56" si="0">IF(B4&gt;=$B$1,"splňuje","nesplňuje")</f>
        <v>nesplňuje</v>
      </c>
      <c r="D4" t="str">
        <f t="shared" ref="D4:D56" si="1">A4&amp;" měří "&amp;B4&amp;" centimetrů, čímž "&amp;C4&amp;" podmínky výběrového řízení."</f>
        <v>Andrea měří 159 centimetrů, čímž nesplňuje podmínky výběrového řízení.</v>
      </c>
    </row>
    <row r="5" spans="1:4">
      <c r="A5" t="str">
        <f>Účastníci!A5</f>
        <v>Blažena</v>
      </c>
      <c r="B5">
        <f>Účastníci!E5</f>
        <v>178</v>
      </c>
      <c r="C5" t="str">
        <f t="shared" si="0"/>
        <v>splňuje</v>
      </c>
      <c r="D5" t="str">
        <f t="shared" si="1"/>
        <v>Blažena měří 178 centimetrů, čímž splňuje podmínky výběrového řízení.</v>
      </c>
    </row>
    <row r="6" spans="1:4">
      <c r="A6" t="str">
        <f>Účastníci!A6</f>
        <v>Barbora</v>
      </c>
      <c r="B6">
        <f>Účastníci!E6</f>
        <v>147</v>
      </c>
      <c r="C6" t="str">
        <f t="shared" si="0"/>
        <v>nesplňuje</v>
      </c>
      <c r="D6" t="str">
        <f t="shared" si="1"/>
        <v>Barbora měří 147 centimetrů, čímž nesplňuje podmínky výběrového řízení.</v>
      </c>
    </row>
    <row r="7" spans="1:4">
      <c r="A7" t="str">
        <f>Účastníci!A7</f>
        <v>Daniel</v>
      </c>
      <c r="B7">
        <f>Účastníci!E7</f>
        <v>166</v>
      </c>
      <c r="C7" t="str">
        <f t="shared" si="0"/>
        <v>nesplňuje</v>
      </c>
      <c r="D7" t="str">
        <f t="shared" si="1"/>
        <v>Daniel měří 166 centimetrů, čímž nesplňuje podmínky výběrového řízení.</v>
      </c>
    </row>
    <row r="8" spans="1:4">
      <c r="A8" t="str">
        <f>Účastníci!A8</f>
        <v>Dominik</v>
      </c>
      <c r="B8">
        <f>Účastníci!E8</f>
        <v>180</v>
      </c>
      <c r="C8" t="str">
        <f t="shared" si="0"/>
        <v>splňuje</v>
      </c>
      <c r="D8" t="str">
        <f t="shared" si="1"/>
        <v>Dominik měří 180 centimetrů, čímž splňuje podmínky výběrového řízení.</v>
      </c>
    </row>
    <row r="9" spans="1:4">
      <c r="A9" t="str">
        <f>Účastníci!A9</f>
        <v>Dalibor</v>
      </c>
      <c r="B9">
        <f>Účastníci!E9</f>
        <v>177</v>
      </c>
      <c r="C9" t="str">
        <f t="shared" si="0"/>
        <v>splňuje</v>
      </c>
      <c r="D9" t="str">
        <f t="shared" si="1"/>
        <v>Dalibor měří 177 centimetrů, čímž splňuje podmínky výběrového řízení.</v>
      </c>
    </row>
    <row r="10" spans="1:4">
      <c r="A10" t="str">
        <f>Účastníci!A10</f>
        <v>David</v>
      </c>
      <c r="B10">
        <f>Účastníci!E10</f>
        <v>154</v>
      </c>
      <c r="C10" t="str">
        <f t="shared" si="0"/>
        <v>nesplňuje</v>
      </c>
      <c r="D10" t="str">
        <f t="shared" si="1"/>
        <v>David měří 154 centimetrů, čímž nesplňuje podmínky výběrového řízení.</v>
      </c>
    </row>
    <row r="11" spans="1:4">
      <c r="A11" t="str">
        <f>Účastníci!A11</f>
        <v>Eliška</v>
      </c>
      <c r="B11">
        <f>Účastníci!E11</f>
        <v>155</v>
      </c>
      <c r="C11" t="str">
        <f t="shared" si="0"/>
        <v>nesplňuje</v>
      </c>
      <c r="D11" t="str">
        <f t="shared" si="1"/>
        <v>Eliška měří 155 centimetrů, čímž nesplňuje podmínky výběrového řízení.</v>
      </c>
    </row>
    <row r="12" spans="1:4">
      <c r="A12" t="str">
        <f>Účastníci!A12</f>
        <v>Eva</v>
      </c>
      <c r="B12">
        <f>Účastníci!E12</f>
        <v>173</v>
      </c>
      <c r="C12" t="str">
        <f t="shared" si="0"/>
        <v>splňuje</v>
      </c>
      <c r="D12" t="str">
        <f t="shared" si="1"/>
        <v>Eva měří 173 centimetrů, čímž splňuje podmínky výběrového řízení.</v>
      </c>
    </row>
    <row r="13" spans="1:4">
      <c r="A13" t="str">
        <f>Účastníci!A13</f>
        <v>Elena</v>
      </c>
      <c r="B13">
        <f>Účastníci!E13</f>
        <v>174</v>
      </c>
      <c r="C13" t="str">
        <f t="shared" si="0"/>
        <v>splňuje</v>
      </c>
      <c r="D13" t="str">
        <f t="shared" si="1"/>
        <v>Elena měří 174 centimetrů, čímž splňuje podmínky výběrového řízení.</v>
      </c>
    </row>
    <row r="14" spans="1:4">
      <c r="A14" t="str">
        <f>Účastníci!A14</f>
        <v>Emil</v>
      </c>
      <c r="B14">
        <f>Účastníci!E14</f>
        <v>163</v>
      </c>
      <c r="C14" t="str">
        <f t="shared" si="0"/>
        <v>nesplňuje</v>
      </c>
      <c r="D14" t="str">
        <f t="shared" si="1"/>
        <v>Emil měří 163 centimetrů, čímž nesplňuje podmínky výběrového řízení.</v>
      </c>
    </row>
    <row r="15" spans="1:4">
      <c r="A15" t="str">
        <f>Účastníci!A15</f>
        <v>Filip</v>
      </c>
      <c r="B15">
        <f>Účastníci!E15</f>
        <v>157</v>
      </c>
      <c r="C15" t="str">
        <f t="shared" si="0"/>
        <v>nesplňuje</v>
      </c>
      <c r="D15" t="str">
        <f t="shared" si="1"/>
        <v>Filip měří 157 centimetrů, čímž nesplňuje podmínky výběrového řízení.</v>
      </c>
    </row>
    <row r="16" spans="1:4">
      <c r="A16" t="str">
        <f>Účastníci!A16</f>
        <v>Jakub</v>
      </c>
      <c r="B16">
        <f>Účastníci!E16</f>
        <v>154</v>
      </c>
      <c r="C16" t="str">
        <f t="shared" si="0"/>
        <v>nesplňuje</v>
      </c>
      <c r="D16" t="str">
        <f t="shared" si="1"/>
        <v>Jakub měří 154 centimetrů, čímž nesplňuje podmínky výběrového řízení.</v>
      </c>
    </row>
    <row r="17" spans="1:4">
      <c r="A17" t="str">
        <f>Účastníci!A17</f>
        <v>Jan</v>
      </c>
      <c r="B17">
        <f>Účastníci!E17</f>
        <v>175</v>
      </c>
      <c r="C17" t="str">
        <f t="shared" si="0"/>
        <v>splňuje</v>
      </c>
      <c r="D17" t="str">
        <f t="shared" si="1"/>
        <v>Jan měří 175 centimetrů, čímž splňuje podmínky výběrového řízení.</v>
      </c>
    </row>
    <row r="18" spans="1:4">
      <c r="A18" t="str">
        <f>Účastníci!A18</f>
        <v>Josef</v>
      </c>
      <c r="B18">
        <f>Účastníci!E18</f>
        <v>149</v>
      </c>
      <c r="C18" t="str">
        <f t="shared" si="0"/>
        <v>nesplňuje</v>
      </c>
      <c r="D18" t="str">
        <f t="shared" si="1"/>
        <v>Josef měří 149 centimetrů, čímž nesplňuje podmínky výběrového řízení.</v>
      </c>
    </row>
    <row r="19" spans="1:4">
      <c r="A19" t="str">
        <f>Účastníci!A19</f>
        <v>Jiří</v>
      </c>
      <c r="B19">
        <f>Účastníci!E19</f>
        <v>169</v>
      </c>
      <c r="C19" t="str">
        <f t="shared" si="0"/>
        <v>nesplňuje</v>
      </c>
      <c r="D19" t="str">
        <f t="shared" si="1"/>
        <v>Jiří měří 169 centimetrů, čímž nesplňuje podmínky výběrového řízení.</v>
      </c>
    </row>
    <row r="20" spans="1:4">
      <c r="A20" t="str">
        <f>Účastníci!A20</f>
        <v>Jonáš</v>
      </c>
      <c r="B20">
        <f>Účastníci!E20</f>
        <v>150</v>
      </c>
      <c r="C20" t="str">
        <f t="shared" si="0"/>
        <v>nesplňuje</v>
      </c>
      <c r="D20" t="str">
        <f t="shared" si="1"/>
        <v>Jonáš měří 150 centimetrů, čímž nesplňuje podmínky výběrového řízení.</v>
      </c>
    </row>
    <row r="21" spans="1:4">
      <c r="A21" t="str">
        <f>Účastníci!A21</f>
        <v>Klára</v>
      </c>
      <c r="B21">
        <f>Účastníci!E21</f>
        <v>156</v>
      </c>
      <c r="C21" t="str">
        <f t="shared" si="0"/>
        <v>nesplňuje</v>
      </c>
      <c r="D21" t="str">
        <f t="shared" si="1"/>
        <v>Klára měří 156 centimetrů, čímž nesplňuje podmínky výběrového řízení.</v>
      </c>
    </row>
    <row r="22" spans="1:4">
      <c r="A22" t="str">
        <f>Účastníci!A22</f>
        <v>Karel</v>
      </c>
      <c r="B22">
        <f>Účastníci!E22</f>
        <v>151</v>
      </c>
      <c r="C22" t="str">
        <f t="shared" si="0"/>
        <v>nesplňuje</v>
      </c>
      <c r="D22" t="str">
        <f t="shared" si="1"/>
        <v>Karel měří 151 centimetrů, čímž nesplňuje podmínky výběrového řízení.</v>
      </c>
    </row>
    <row r="23" spans="1:4">
      <c r="A23" t="str">
        <f>Účastníci!A23</f>
        <v>Karolína</v>
      </c>
      <c r="B23">
        <f>Účastníci!E23</f>
        <v>148</v>
      </c>
      <c r="C23" t="str">
        <f t="shared" si="0"/>
        <v>nesplňuje</v>
      </c>
      <c r="D23" t="str">
        <f t="shared" si="1"/>
        <v>Karolína měří 148 centimetrů, čímž nesplňuje podmínky výběrového řízení.</v>
      </c>
    </row>
    <row r="24" spans="1:4">
      <c r="A24" t="str">
        <f>Účastníci!A24</f>
        <v>Kryštof</v>
      </c>
      <c r="B24">
        <f>Účastníci!E24</f>
        <v>148</v>
      </c>
      <c r="C24" t="str">
        <f t="shared" si="0"/>
        <v>nesplňuje</v>
      </c>
      <c r="D24" t="str">
        <f t="shared" si="1"/>
        <v>Kryštof měří 148 centimetrů, čímž nesplňuje podmínky výběrového řízení.</v>
      </c>
    </row>
    <row r="25" spans="1:4">
      <c r="A25" t="str">
        <f>Účastníci!A25</f>
        <v>Ladislav</v>
      </c>
      <c r="B25">
        <f>Účastníci!E25</f>
        <v>160</v>
      </c>
      <c r="C25" t="str">
        <f t="shared" si="0"/>
        <v>nesplňuje</v>
      </c>
      <c r="D25" t="str">
        <f t="shared" si="1"/>
        <v>Ladislav měří 160 centimetrů, čímž nesplňuje podmínky výběrového řízení.</v>
      </c>
    </row>
    <row r="26" spans="1:4">
      <c r="A26" t="str">
        <f>Účastníci!A26</f>
        <v>Lucie</v>
      </c>
      <c r="B26">
        <f>Účastníci!E26</f>
        <v>145</v>
      </c>
      <c r="C26" t="str">
        <f t="shared" si="0"/>
        <v>nesplňuje</v>
      </c>
      <c r="D26" t="str">
        <f t="shared" si="1"/>
        <v>Lucie měří 145 centimetrů, čímž nesplňuje podmínky výběrového řízení.</v>
      </c>
    </row>
    <row r="27" spans="1:4">
      <c r="A27" t="str">
        <f>Účastníci!A27</f>
        <v>Lukáš</v>
      </c>
      <c r="B27">
        <f>Účastníci!E27</f>
        <v>148</v>
      </c>
      <c r="C27" t="str">
        <f t="shared" si="0"/>
        <v>nesplňuje</v>
      </c>
      <c r="D27" t="str">
        <f t="shared" si="1"/>
        <v>Lukáš měří 148 centimetrů, čímž nesplňuje podmínky výběrového řízení.</v>
      </c>
    </row>
    <row r="28" spans="1:4">
      <c r="A28" t="str">
        <f>Účastníci!A28</f>
        <v>Linda</v>
      </c>
      <c r="B28">
        <f>Účastníci!E28</f>
        <v>175</v>
      </c>
      <c r="C28" t="str">
        <f t="shared" si="0"/>
        <v>splňuje</v>
      </c>
      <c r="D28" t="str">
        <f t="shared" si="1"/>
        <v>Linda měří 175 centimetrů, čímž splňuje podmínky výběrového řízení.</v>
      </c>
    </row>
    <row r="29" spans="1:4">
      <c r="A29" t="str">
        <f>Účastníci!A29</f>
        <v>Marie</v>
      </c>
      <c r="B29">
        <f>Účastníci!E29</f>
        <v>180</v>
      </c>
      <c r="C29" t="str">
        <f t="shared" si="0"/>
        <v>splňuje</v>
      </c>
      <c r="D29" t="str">
        <f t="shared" si="1"/>
        <v>Marie měří 180 centimetrů, čímž splňuje podmínky výběrového řízení.</v>
      </c>
    </row>
    <row r="30" spans="1:4">
      <c r="A30" t="str">
        <f>Účastníci!A30</f>
        <v>Martin</v>
      </c>
      <c r="B30">
        <f>Účastníci!E30</f>
        <v>177</v>
      </c>
      <c r="C30" t="str">
        <f t="shared" si="0"/>
        <v>splňuje</v>
      </c>
      <c r="D30" t="str">
        <f t="shared" si="1"/>
        <v>Martin měří 177 centimetrů, čímž splňuje podmínky výběrového řízení.</v>
      </c>
    </row>
    <row r="31" spans="1:4">
      <c r="A31" t="str">
        <f>Účastníci!A31</f>
        <v>Milan</v>
      </c>
      <c r="B31">
        <f>Účastníci!E31</f>
        <v>173</v>
      </c>
      <c r="C31" t="str">
        <f t="shared" si="0"/>
        <v>splňuje</v>
      </c>
      <c r="D31" t="str">
        <f t="shared" si="1"/>
        <v>Milan měří 173 centimetrů, čímž splňuje podmínky výběrového řízení.</v>
      </c>
    </row>
    <row r="32" spans="1:4">
      <c r="A32" t="str">
        <f>Účastníci!A32</f>
        <v>Martin</v>
      </c>
      <c r="B32">
        <f>Účastníci!E32</f>
        <v>149</v>
      </c>
      <c r="C32" t="str">
        <f t="shared" si="0"/>
        <v>nesplňuje</v>
      </c>
      <c r="D32" t="str">
        <f t="shared" si="1"/>
        <v>Martin měří 149 centimetrů, čímž nesplňuje podmínky výběrového řízení.</v>
      </c>
    </row>
    <row r="33" spans="1:4">
      <c r="A33" t="str">
        <f>Účastníci!A33</f>
        <v>Martina</v>
      </c>
      <c r="B33">
        <f>Účastníci!E33</f>
        <v>154</v>
      </c>
      <c r="C33" t="str">
        <f t="shared" si="0"/>
        <v>nesplňuje</v>
      </c>
      <c r="D33" t="str">
        <f t="shared" si="1"/>
        <v>Martina měří 154 centimetrů, čímž nesplňuje podmínky výběrového řízení.</v>
      </c>
    </row>
    <row r="34" spans="1:4">
      <c r="A34" t="str">
        <f>Účastníci!A34</f>
        <v>Matěj</v>
      </c>
      <c r="B34">
        <f>Účastníci!E34</f>
        <v>147</v>
      </c>
      <c r="C34" t="str">
        <f t="shared" si="0"/>
        <v>nesplňuje</v>
      </c>
      <c r="D34" t="str">
        <f t="shared" si="1"/>
        <v>Matěj měří 147 centimetrů, čímž nesplňuje podmínky výběrového řízení.</v>
      </c>
    </row>
    <row r="35" spans="1:4">
      <c r="A35" t="str">
        <f>Účastníci!A35</f>
        <v>Michaela</v>
      </c>
      <c r="B35">
        <f>Účastníci!E35</f>
        <v>158</v>
      </c>
      <c r="C35" t="str">
        <f t="shared" si="0"/>
        <v>nesplňuje</v>
      </c>
      <c r="D35" t="str">
        <f t="shared" si="1"/>
        <v>Michaela měří 158 centimetrů, čímž nesplňuje podmínky výběrového řízení.</v>
      </c>
    </row>
    <row r="36" spans="1:4">
      <c r="A36" t="str">
        <f>Účastníci!A36</f>
        <v>Michal</v>
      </c>
      <c r="B36">
        <f>Účastníci!E36</f>
        <v>146</v>
      </c>
      <c r="C36" t="str">
        <f t="shared" si="0"/>
        <v>nesplňuje</v>
      </c>
      <c r="D36" t="str">
        <f t="shared" si="1"/>
        <v>Michal měří 146 centimetrů, čímž nesplňuje podmínky výběrového řízení.</v>
      </c>
    </row>
    <row r="37" spans="1:4">
      <c r="A37" t="str">
        <f>Účastníci!A37</f>
        <v>Norbert</v>
      </c>
      <c r="B37">
        <f>Účastníci!E37</f>
        <v>178</v>
      </c>
      <c r="C37" t="str">
        <f t="shared" si="0"/>
        <v>splňuje</v>
      </c>
      <c r="D37" t="str">
        <f t="shared" si="1"/>
        <v>Norbert měří 178 centimetrů, čímž splňuje podmínky výběrového řízení.</v>
      </c>
    </row>
    <row r="38" spans="1:4">
      <c r="A38" t="str">
        <f>Účastníci!A38</f>
        <v>Nina</v>
      </c>
      <c r="B38">
        <f>Účastníci!E38</f>
        <v>158</v>
      </c>
      <c r="C38" t="str">
        <f t="shared" si="0"/>
        <v>nesplňuje</v>
      </c>
      <c r="D38" t="str">
        <f t="shared" si="1"/>
        <v>Nina měří 158 centimetrů, čímž nesplňuje podmínky výběrového řízení.</v>
      </c>
    </row>
    <row r="39" spans="1:4">
      <c r="A39" t="str">
        <f>Účastníci!A39</f>
        <v>Natálie</v>
      </c>
      <c r="B39">
        <f>Účastníci!E39</f>
        <v>174</v>
      </c>
      <c r="C39" t="str">
        <f t="shared" si="0"/>
        <v>splňuje</v>
      </c>
      <c r="D39" t="str">
        <f t="shared" si="1"/>
        <v>Natálie měří 174 centimetrů, čímž splňuje podmínky výběrového řízení.</v>
      </c>
    </row>
    <row r="40" spans="1:4">
      <c r="A40" t="str">
        <f>Účastníci!A40</f>
        <v>Oldřich</v>
      </c>
      <c r="B40">
        <f>Účastníci!E40</f>
        <v>160</v>
      </c>
      <c r="C40" t="str">
        <f t="shared" si="0"/>
        <v>nesplňuje</v>
      </c>
      <c r="D40" t="str">
        <f t="shared" si="1"/>
        <v>Oldřich měří 160 centimetrů, čímž nesplňuje podmínky výběrového řízení.</v>
      </c>
    </row>
    <row r="41" spans="1:4">
      <c r="A41" t="str">
        <f>Účastníci!A41</f>
        <v>Ondrej</v>
      </c>
      <c r="B41">
        <f>Účastníci!E41</f>
        <v>172</v>
      </c>
      <c r="C41" t="str">
        <f t="shared" si="0"/>
        <v>splňuje</v>
      </c>
      <c r="D41" t="str">
        <f t="shared" si="1"/>
        <v>Ondrej měří 172 centimetrů, čímž splňuje podmínky výběrového řízení.</v>
      </c>
    </row>
    <row r="42" spans="1:4">
      <c r="A42" t="str">
        <f>Účastníci!A42</f>
        <v>Patrik</v>
      </c>
      <c r="B42">
        <f>Účastníci!E42</f>
        <v>146</v>
      </c>
      <c r="C42" t="str">
        <f t="shared" si="0"/>
        <v>nesplňuje</v>
      </c>
      <c r="D42" t="str">
        <f t="shared" si="1"/>
        <v>Patrik měří 146 centimetrů, čímž nesplňuje podmínky výběrového řízení.</v>
      </c>
    </row>
    <row r="43" spans="1:4">
      <c r="A43" t="str">
        <f>Účastníci!A43</f>
        <v>Pavel</v>
      </c>
      <c r="B43">
        <f>Účastníci!E43</f>
        <v>149</v>
      </c>
      <c r="C43" t="str">
        <f t="shared" si="0"/>
        <v>nesplňuje</v>
      </c>
      <c r="D43" t="str">
        <f t="shared" si="1"/>
        <v>Pavel měří 149 centimetrů, čímž nesplňuje podmínky výběrového řízení.</v>
      </c>
    </row>
    <row r="44" spans="1:4">
      <c r="A44" t="str">
        <f>Účastníci!A44</f>
        <v>Pavla</v>
      </c>
      <c r="B44">
        <f>Účastníci!E44</f>
        <v>147</v>
      </c>
      <c r="C44" t="str">
        <f t="shared" si="0"/>
        <v>nesplňuje</v>
      </c>
      <c r="D44" t="str">
        <f t="shared" si="1"/>
        <v>Pavla měří 147 centimetrů, čímž nesplňuje podmínky výběrového řízení.</v>
      </c>
    </row>
    <row r="45" spans="1:4">
      <c r="A45" t="str">
        <f>Účastníci!A45</f>
        <v>Petr</v>
      </c>
      <c r="B45">
        <f>Účastníci!E45</f>
        <v>167</v>
      </c>
      <c r="C45" t="str">
        <f t="shared" si="0"/>
        <v>nesplňuje</v>
      </c>
      <c r="D45" t="str">
        <f t="shared" si="1"/>
        <v>Petr měří 167 centimetrů, čímž nesplňuje podmínky výběrového řízení.</v>
      </c>
    </row>
    <row r="46" spans="1:4">
      <c r="A46" t="str">
        <f>Účastníci!A46</f>
        <v>Petra</v>
      </c>
      <c r="B46">
        <f>Účastníci!E46</f>
        <v>150</v>
      </c>
      <c r="C46" t="str">
        <f t="shared" si="0"/>
        <v>nesplňuje</v>
      </c>
      <c r="D46" t="str">
        <f t="shared" si="1"/>
        <v>Petra měří 150 centimetrů, čímž nesplňuje podmínky výběrového řízení.</v>
      </c>
    </row>
    <row r="47" spans="1:4">
      <c r="A47" t="str">
        <f>Účastníci!A47</f>
        <v>Radka</v>
      </c>
      <c r="B47">
        <f>Účastníci!E47</f>
        <v>172</v>
      </c>
      <c r="C47" t="str">
        <f t="shared" si="0"/>
        <v>splňuje</v>
      </c>
      <c r="D47" t="str">
        <f t="shared" si="1"/>
        <v>Radka měří 172 centimetrů, čímž splňuje podmínky výběrového řízení.</v>
      </c>
    </row>
    <row r="48" spans="1:4">
      <c r="A48" t="str">
        <f>Účastníci!A48</f>
        <v>Simona</v>
      </c>
      <c r="B48">
        <f>Účastníci!E48</f>
        <v>149</v>
      </c>
      <c r="C48" t="str">
        <f t="shared" si="0"/>
        <v>nesplňuje</v>
      </c>
      <c r="D48" t="str">
        <f t="shared" si="1"/>
        <v>Simona měří 149 centimetrů, čímž nesplňuje podmínky výběrového řízení.</v>
      </c>
    </row>
    <row r="49" spans="1:4">
      <c r="A49" t="str">
        <f>Účastníci!A49</f>
        <v>Stanislav</v>
      </c>
      <c r="B49">
        <f>Účastníci!E49</f>
        <v>166</v>
      </c>
      <c r="C49" t="str">
        <f t="shared" si="0"/>
        <v>nesplňuje</v>
      </c>
      <c r="D49" t="str">
        <f t="shared" si="1"/>
        <v>Stanislav měří 166 centimetrů, čímž nesplňuje podmínky výběrového řízení.</v>
      </c>
    </row>
    <row r="50" spans="1:4">
      <c r="A50" t="str">
        <f>Účastníci!A50</f>
        <v>Šimon</v>
      </c>
      <c r="B50">
        <f>Účastníci!E50</f>
        <v>147</v>
      </c>
      <c r="C50" t="str">
        <f t="shared" si="0"/>
        <v>nesplňuje</v>
      </c>
      <c r="D50" t="str">
        <f t="shared" si="1"/>
        <v>Šimon měří 147 centimetrů, čímž nesplňuje podmínky výběrového řízení.</v>
      </c>
    </row>
    <row r="51" spans="1:4">
      <c r="A51" t="str">
        <f>Účastníci!A51</f>
        <v>Tereza</v>
      </c>
      <c r="B51">
        <f>Účastníci!E51</f>
        <v>180</v>
      </c>
      <c r="C51" t="str">
        <f t="shared" si="0"/>
        <v>splňuje</v>
      </c>
      <c r="D51" t="str">
        <f t="shared" si="1"/>
        <v>Tereza měří 180 centimetrů, čímž splňuje podmínky výběrového řízení.</v>
      </c>
    </row>
    <row r="52" spans="1:4">
      <c r="A52" t="str">
        <f>Účastníci!A52</f>
        <v>Tomáš</v>
      </c>
      <c r="B52">
        <f>Účastníci!E52</f>
        <v>146</v>
      </c>
      <c r="C52" t="str">
        <f t="shared" si="0"/>
        <v>nesplňuje</v>
      </c>
      <c r="D52" t="str">
        <f t="shared" si="1"/>
        <v>Tomáš měří 146 centimetrů, čímž nesplňuje podmínky výběrového řízení.</v>
      </c>
    </row>
    <row r="53" spans="1:4">
      <c r="A53" t="str">
        <f>Účastníci!A53</f>
        <v>Veronika</v>
      </c>
      <c r="B53">
        <f>Účastníci!E53</f>
        <v>162</v>
      </c>
      <c r="C53" t="str">
        <f t="shared" si="0"/>
        <v>nesplňuje</v>
      </c>
      <c r="D53" t="str">
        <f t="shared" si="1"/>
        <v>Veronika měří 162 centimetrů, čímž nesplňuje podmínky výběrového řízení.</v>
      </c>
    </row>
    <row r="54" spans="1:4">
      <c r="A54" t="str">
        <f>Účastníci!A54</f>
        <v>Vendula</v>
      </c>
      <c r="B54">
        <f>Účastníci!E54</f>
        <v>168</v>
      </c>
      <c r="C54" t="str">
        <f t="shared" si="0"/>
        <v>nesplňuje</v>
      </c>
      <c r="D54" t="str">
        <f t="shared" si="1"/>
        <v>Vendula měří 168 centimetrů, čímž nesplňuje podmínky výběrového řízení.</v>
      </c>
    </row>
    <row r="55" spans="1:4">
      <c r="A55" t="str">
        <f>Účastníci!A55</f>
        <v>Vojtěch</v>
      </c>
      <c r="B55">
        <f>Účastníci!E55</f>
        <v>149</v>
      </c>
      <c r="C55" t="str">
        <f t="shared" si="0"/>
        <v>nesplňuje</v>
      </c>
      <c r="D55" t="str">
        <f t="shared" si="1"/>
        <v>Vojtěch měří 149 centimetrů, čímž nesplňuje podmínky výběrového řízení.</v>
      </c>
    </row>
    <row r="56" spans="1:4">
      <c r="A56" t="str">
        <f>Účastníci!A56</f>
        <v>Zdeněk</v>
      </c>
      <c r="B56">
        <f>Účastníci!E56</f>
        <v>153</v>
      </c>
      <c r="C56" t="str">
        <f t="shared" si="0"/>
        <v>nesplňuje</v>
      </c>
      <c r="D56" t="str">
        <f t="shared" si="1"/>
        <v>Zdeněk měří 153 centimetrů, čímž nesplňuje podmínky výběrového řízení.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008F9-F83C-418D-B918-36CB77F83873}">
  <dimension ref="A1:U40"/>
  <sheetViews>
    <sheetView topLeftCell="G9" zoomScale="175" zoomScaleNormal="175" workbookViewId="0">
      <selection activeCell="D15" sqref="D15:F15"/>
    </sheetView>
  </sheetViews>
  <sheetFormatPr defaultRowHeight="15"/>
  <cols>
    <col min="11" max="11" width="15.7109375" customWidth="1"/>
  </cols>
  <sheetData>
    <row r="1" spans="1:21" s="29" customFormat="1" ht="26.25">
      <c r="A1" s="29" t="s">
        <v>241</v>
      </c>
    </row>
    <row r="3" spans="1:21">
      <c r="A3" s="65" t="s">
        <v>240</v>
      </c>
      <c r="B3" s="65"/>
      <c r="C3" s="65"/>
      <c r="D3" s="65"/>
      <c r="E3" s="65"/>
      <c r="F3" s="65"/>
      <c r="G3" s="65"/>
      <c r="H3" s="65"/>
      <c r="I3" s="65"/>
      <c r="J3" s="65"/>
      <c r="K3" s="65"/>
      <c r="N3">
        <v>8</v>
      </c>
      <c r="O3">
        <v>8</v>
      </c>
      <c r="P3">
        <v>8</v>
      </c>
      <c r="Q3">
        <v>8</v>
      </c>
      <c r="R3">
        <v>8</v>
      </c>
      <c r="S3">
        <v>8</v>
      </c>
      <c r="T3">
        <v>8</v>
      </c>
      <c r="U3">
        <v>8</v>
      </c>
    </row>
    <row r="4" spans="1:21">
      <c r="A4" t="s">
        <v>219</v>
      </c>
      <c r="B4" t="s">
        <v>230</v>
      </c>
      <c r="C4" t="s">
        <v>229</v>
      </c>
      <c r="D4" t="s">
        <v>228</v>
      </c>
      <c r="E4" t="s">
        <v>227</v>
      </c>
      <c r="F4" t="s">
        <v>226</v>
      </c>
      <c r="G4" t="s">
        <v>222</v>
      </c>
      <c r="H4" t="s">
        <v>239</v>
      </c>
      <c r="I4" t="s">
        <v>238</v>
      </c>
      <c r="J4" t="s">
        <v>237</v>
      </c>
      <c r="K4" t="s">
        <v>236</v>
      </c>
      <c r="N4">
        <v>8</v>
      </c>
      <c r="O4">
        <v>8</v>
      </c>
      <c r="P4">
        <v>8</v>
      </c>
      <c r="Q4">
        <v>8</v>
      </c>
      <c r="R4">
        <v>8</v>
      </c>
      <c r="S4">
        <v>8</v>
      </c>
      <c r="T4">
        <v>8</v>
      </c>
      <c r="U4">
        <v>8</v>
      </c>
    </row>
    <row r="5" spans="1:21">
      <c r="A5" t="s">
        <v>216</v>
      </c>
      <c r="B5" t="s">
        <v>225</v>
      </c>
      <c r="C5">
        <v>250</v>
      </c>
      <c r="D5" s="101">
        <v>5</v>
      </c>
      <c r="E5" s="101">
        <v>0</v>
      </c>
      <c r="F5" s="101">
        <v>9</v>
      </c>
      <c r="G5" s="102">
        <f>SUM(D5:F5)</f>
        <v>14</v>
      </c>
      <c r="H5" s="64">
        <f>MAX(D5:F5)</f>
        <v>9</v>
      </c>
      <c r="I5" s="64">
        <f>MIN(D5:F5)</f>
        <v>0</v>
      </c>
      <c r="J5" s="64">
        <f>COUNT(D5:F5)</f>
        <v>3</v>
      </c>
      <c r="K5" s="64">
        <f>AVERAGE(D5:F5)</f>
        <v>4.666666666666667</v>
      </c>
      <c r="N5">
        <v>8</v>
      </c>
      <c r="O5">
        <v>8</v>
      </c>
      <c r="P5">
        <v>8</v>
      </c>
      <c r="Q5">
        <v>8</v>
      </c>
      <c r="R5">
        <v>8</v>
      </c>
      <c r="S5">
        <v>8</v>
      </c>
      <c r="T5">
        <v>8</v>
      </c>
      <c r="U5">
        <v>8</v>
      </c>
    </row>
    <row r="6" spans="1:21">
      <c r="A6" t="s">
        <v>215</v>
      </c>
      <c r="B6" t="s">
        <v>224</v>
      </c>
      <c r="C6">
        <v>310</v>
      </c>
      <c r="D6" s="101">
        <v>9</v>
      </c>
      <c r="E6" s="101">
        <v>12</v>
      </c>
      <c r="F6" s="101">
        <v>7</v>
      </c>
      <c r="G6" s="102">
        <f t="shared" ref="G6:G7" si="0">SUM(D6:F6)</f>
        <v>28</v>
      </c>
      <c r="H6" s="64">
        <f t="shared" ref="H6:H7" si="1">MAX(D6:F6)</f>
        <v>12</v>
      </c>
      <c r="I6" s="64">
        <f>MIN(D6:F6)</f>
        <v>7</v>
      </c>
      <c r="J6" s="64">
        <f t="shared" ref="J6:J7" si="2">COUNT(D6:F6)</f>
        <v>3</v>
      </c>
      <c r="K6" s="64">
        <f t="shared" ref="K6:K7" si="3">AVERAGE(D6:F6)</f>
        <v>9.3333333333333339</v>
      </c>
      <c r="N6">
        <v>8</v>
      </c>
      <c r="O6">
        <v>8</v>
      </c>
      <c r="P6">
        <v>0</v>
      </c>
      <c r="Q6">
        <v>8</v>
      </c>
      <c r="R6">
        <v>8</v>
      </c>
      <c r="S6">
        <v>8</v>
      </c>
      <c r="T6">
        <v>8</v>
      </c>
      <c r="U6">
        <v>8</v>
      </c>
    </row>
    <row r="7" spans="1:21">
      <c r="A7" t="s">
        <v>214</v>
      </c>
      <c r="B7" t="s">
        <v>223</v>
      </c>
      <c r="C7">
        <v>195</v>
      </c>
      <c r="D7" s="101">
        <v>6</v>
      </c>
      <c r="E7" s="101">
        <v>8</v>
      </c>
      <c r="F7" s="101">
        <v>10</v>
      </c>
      <c r="G7" s="102">
        <f t="shared" si="0"/>
        <v>24</v>
      </c>
      <c r="H7" s="64">
        <f t="shared" si="1"/>
        <v>10</v>
      </c>
      <c r="I7" s="64">
        <f t="shared" ref="I7" si="4">MIN(D7:F7)</f>
        <v>6</v>
      </c>
      <c r="J7" s="64">
        <f t="shared" si="2"/>
        <v>3</v>
      </c>
      <c r="K7" s="64">
        <f t="shared" si="3"/>
        <v>8</v>
      </c>
      <c r="N7">
        <v>8</v>
      </c>
      <c r="O7">
        <v>8</v>
      </c>
      <c r="P7">
        <v>8</v>
      </c>
      <c r="Q7">
        <v>8</v>
      </c>
      <c r="R7">
        <v>8</v>
      </c>
      <c r="S7">
        <v>8</v>
      </c>
      <c r="T7">
        <v>8</v>
      </c>
      <c r="U7">
        <v>8</v>
      </c>
    </row>
    <row r="8" spans="1:21">
      <c r="A8" t="s">
        <v>222</v>
      </c>
      <c r="D8" s="102">
        <f>SUM(D5:D7)</f>
        <v>20</v>
      </c>
      <c r="E8" s="102">
        <f t="shared" ref="E8:F8" si="5">SUM(E5:E7)</f>
        <v>20</v>
      </c>
      <c r="F8" s="102">
        <f t="shared" si="5"/>
        <v>26</v>
      </c>
      <c r="G8" s="102">
        <f>SUM(D5:F7)</f>
        <v>66</v>
      </c>
      <c r="N8">
        <v>8</v>
      </c>
      <c r="O8">
        <v>8</v>
      </c>
      <c r="P8">
        <v>8</v>
      </c>
      <c r="Q8">
        <v>8</v>
      </c>
      <c r="R8">
        <v>8</v>
      </c>
      <c r="S8">
        <v>8</v>
      </c>
      <c r="T8">
        <v>8</v>
      </c>
      <c r="U8">
        <v>8</v>
      </c>
    </row>
    <row r="9" spans="1:21">
      <c r="I9" s="68"/>
      <c r="J9" s="68"/>
      <c r="K9" s="68"/>
      <c r="N9">
        <v>8</v>
      </c>
      <c r="O9">
        <v>8</v>
      </c>
      <c r="P9">
        <v>8</v>
      </c>
      <c r="Q9">
        <v>8</v>
      </c>
      <c r="R9">
        <v>8</v>
      </c>
      <c r="S9">
        <v>8</v>
      </c>
      <c r="T9">
        <v>8</v>
      </c>
      <c r="U9">
        <v>8</v>
      </c>
    </row>
    <row r="10" spans="1:21">
      <c r="A10" s="65" t="s">
        <v>235</v>
      </c>
      <c r="B10" s="65"/>
      <c r="C10" s="65"/>
      <c r="D10" s="65"/>
      <c r="E10" s="65"/>
      <c r="F10" s="65"/>
      <c r="G10" s="65"/>
      <c r="I10" s="67"/>
      <c r="J10" s="67"/>
      <c r="K10" s="67" t="str">
        <f>IF(I10&lt;&gt;0,I10+J10,"")</f>
        <v/>
      </c>
      <c r="N10">
        <v>8</v>
      </c>
      <c r="O10">
        <v>8</v>
      </c>
      <c r="P10">
        <v>8</v>
      </c>
      <c r="Q10">
        <v>8</v>
      </c>
      <c r="R10">
        <v>8</v>
      </c>
      <c r="S10">
        <v>8</v>
      </c>
      <c r="T10">
        <v>0</v>
      </c>
      <c r="U10">
        <v>8</v>
      </c>
    </row>
    <row r="11" spans="1:21">
      <c r="A11" t="s">
        <v>219</v>
      </c>
      <c r="B11" t="s">
        <v>230</v>
      </c>
      <c r="C11" t="s">
        <v>229</v>
      </c>
      <c r="D11" t="s">
        <v>228</v>
      </c>
      <c r="E11" t="s">
        <v>227</v>
      </c>
      <c r="F11" t="s">
        <v>226</v>
      </c>
      <c r="G11" t="s">
        <v>222</v>
      </c>
      <c r="I11" s="67"/>
      <c r="J11" s="67"/>
      <c r="K11" s="67" t="str">
        <f>IF(I11&lt;&gt;"",I11+J11,"")</f>
        <v/>
      </c>
      <c r="N11">
        <v>8</v>
      </c>
      <c r="O11">
        <v>8</v>
      </c>
      <c r="P11">
        <v>8</v>
      </c>
      <c r="Q11">
        <v>8</v>
      </c>
      <c r="R11">
        <v>8</v>
      </c>
      <c r="S11">
        <v>8</v>
      </c>
      <c r="T11">
        <v>8</v>
      </c>
      <c r="U11">
        <v>8</v>
      </c>
    </row>
    <row r="12" spans="1:21">
      <c r="A12" t="s">
        <v>216</v>
      </c>
      <c r="B12" t="s">
        <v>225</v>
      </c>
      <c r="C12" s="98">
        <v>250</v>
      </c>
      <c r="D12" s="99">
        <f>D5*$C5</f>
        <v>1250</v>
      </c>
      <c r="E12" s="99">
        <f t="shared" ref="E12:F12" si="6">E5*$C5</f>
        <v>0</v>
      </c>
      <c r="F12" s="99">
        <f t="shared" si="6"/>
        <v>2250</v>
      </c>
      <c r="G12" s="100">
        <f>SUM(D12:F12)</f>
        <v>3500</v>
      </c>
      <c r="I12" s="67"/>
      <c r="J12" s="67"/>
      <c r="K12" s="67" t="str">
        <f>IF(ISNUMBER(I12),I12+J12,"")</f>
        <v/>
      </c>
      <c r="N12">
        <v>8</v>
      </c>
      <c r="O12">
        <v>8</v>
      </c>
      <c r="P12">
        <v>8</v>
      </c>
      <c r="Q12">
        <v>8</v>
      </c>
      <c r="R12">
        <v>8</v>
      </c>
      <c r="S12">
        <v>8</v>
      </c>
      <c r="T12">
        <v>8</v>
      </c>
      <c r="U12">
        <v>8</v>
      </c>
    </row>
    <row r="13" spans="1:21">
      <c r="A13" t="s">
        <v>215</v>
      </c>
      <c r="B13" t="s">
        <v>224</v>
      </c>
      <c r="C13" s="98">
        <v>310</v>
      </c>
      <c r="D13" s="99">
        <f t="shared" ref="D13:F14" si="7">D6*$C6</f>
        <v>2790</v>
      </c>
      <c r="E13" s="99">
        <f t="shared" si="7"/>
        <v>3720</v>
      </c>
      <c r="F13" s="99">
        <f t="shared" si="7"/>
        <v>2170</v>
      </c>
      <c r="G13" s="100">
        <f>SUM(D13:F13)</f>
        <v>8680</v>
      </c>
      <c r="N13">
        <v>8</v>
      </c>
      <c r="O13">
        <v>8</v>
      </c>
      <c r="P13">
        <v>8</v>
      </c>
      <c r="Q13">
        <v>8</v>
      </c>
      <c r="R13">
        <v>8</v>
      </c>
      <c r="S13">
        <v>8</v>
      </c>
      <c r="T13">
        <v>8</v>
      </c>
      <c r="U13">
        <v>8</v>
      </c>
    </row>
    <row r="14" spans="1:21">
      <c r="A14" t="s">
        <v>214</v>
      </c>
      <c r="B14" t="s">
        <v>223</v>
      </c>
      <c r="C14" s="98">
        <v>195</v>
      </c>
      <c r="D14" s="99">
        <f t="shared" si="7"/>
        <v>1170</v>
      </c>
      <c r="E14" s="99">
        <f t="shared" si="7"/>
        <v>1560</v>
      </c>
      <c r="F14" s="99">
        <f t="shared" si="7"/>
        <v>1950</v>
      </c>
      <c r="G14" s="100">
        <f>SUM(D14:F14)</f>
        <v>4680</v>
      </c>
      <c r="N14">
        <v>8</v>
      </c>
      <c r="O14">
        <v>8</v>
      </c>
      <c r="P14">
        <v>8</v>
      </c>
      <c r="Q14">
        <v>8</v>
      </c>
      <c r="R14">
        <v>8</v>
      </c>
      <c r="S14">
        <v>8</v>
      </c>
      <c r="T14">
        <v>8</v>
      </c>
      <c r="U14">
        <v>8</v>
      </c>
    </row>
    <row r="15" spans="1:21">
      <c r="A15" t="s">
        <v>222</v>
      </c>
      <c r="C15" s="98"/>
      <c r="D15" s="100">
        <f>SUM(D12:D14)</f>
        <v>5210</v>
      </c>
      <c r="E15" s="100">
        <f>SUM(E12:E14)</f>
        <v>5280</v>
      </c>
      <c r="F15" s="100">
        <f>SUM(F12:F14)</f>
        <v>6370</v>
      </c>
      <c r="G15" s="100">
        <f>SUM(D12:F14)</f>
        <v>16860</v>
      </c>
      <c r="I15">
        <v>5</v>
      </c>
      <c r="N15">
        <v>8</v>
      </c>
      <c r="O15">
        <v>8</v>
      </c>
      <c r="P15">
        <v>8</v>
      </c>
      <c r="Q15">
        <v>8</v>
      </c>
      <c r="R15">
        <v>8</v>
      </c>
      <c r="S15">
        <v>8</v>
      </c>
      <c r="T15">
        <v>8</v>
      </c>
      <c r="U15">
        <v>8</v>
      </c>
    </row>
    <row r="16" spans="1:21">
      <c r="B16" s="66" t="s">
        <v>234</v>
      </c>
      <c r="I16">
        <v>6</v>
      </c>
      <c r="N16">
        <v>8</v>
      </c>
      <c r="O16">
        <v>8</v>
      </c>
      <c r="P16">
        <v>0</v>
      </c>
      <c r="Q16">
        <v>8</v>
      </c>
      <c r="R16">
        <v>8</v>
      </c>
      <c r="S16">
        <v>8</v>
      </c>
      <c r="T16">
        <v>8</v>
      </c>
      <c r="U16">
        <v>8</v>
      </c>
    </row>
    <row r="17" spans="1:21">
      <c r="A17" s="65" t="s">
        <v>233</v>
      </c>
      <c r="B17" s="65"/>
      <c r="C17" s="65"/>
      <c r="D17" s="65"/>
      <c r="E17" s="65"/>
      <c r="F17" s="65"/>
      <c r="G17" s="65"/>
      <c r="I17">
        <v>4</v>
      </c>
      <c r="N17">
        <v>8</v>
      </c>
      <c r="O17">
        <v>8</v>
      </c>
      <c r="P17">
        <v>8</v>
      </c>
      <c r="Q17">
        <v>8</v>
      </c>
      <c r="R17">
        <v>8</v>
      </c>
      <c r="S17">
        <v>8</v>
      </c>
      <c r="T17">
        <v>8</v>
      </c>
      <c r="U17">
        <v>8</v>
      </c>
    </row>
    <row r="18" spans="1:21">
      <c r="A18" t="s">
        <v>219</v>
      </c>
      <c r="B18" t="s">
        <v>230</v>
      </c>
      <c r="C18" t="s">
        <v>229</v>
      </c>
      <c r="D18" t="s">
        <v>228</v>
      </c>
      <c r="E18" t="s">
        <v>227</v>
      </c>
      <c r="F18" t="s">
        <v>226</v>
      </c>
      <c r="I18">
        <v>6</v>
      </c>
      <c r="N18">
        <v>8</v>
      </c>
      <c r="O18">
        <v>8</v>
      </c>
      <c r="P18">
        <v>8</v>
      </c>
      <c r="Q18">
        <v>8</v>
      </c>
      <c r="R18">
        <v>8</v>
      </c>
      <c r="S18">
        <v>8</v>
      </c>
      <c r="T18">
        <v>8</v>
      </c>
      <c r="U18">
        <v>8</v>
      </c>
    </row>
    <row r="19" spans="1:21">
      <c r="A19" t="s">
        <v>216</v>
      </c>
      <c r="B19" t="s">
        <v>225</v>
      </c>
      <c r="C19">
        <v>250</v>
      </c>
      <c r="D19" s="103">
        <f>D12/D$15</f>
        <v>0.23992322456813819</v>
      </c>
      <c r="E19" s="103">
        <f t="shared" ref="E19:F19" si="8">E12/E$15</f>
        <v>0</v>
      </c>
      <c r="F19" s="103">
        <f t="shared" si="8"/>
        <v>0.35321821036106749</v>
      </c>
      <c r="I19">
        <v>7</v>
      </c>
      <c r="N19">
        <v>8</v>
      </c>
      <c r="O19">
        <v>8</v>
      </c>
      <c r="P19">
        <v>8</v>
      </c>
      <c r="Q19">
        <v>8</v>
      </c>
      <c r="R19">
        <v>8</v>
      </c>
      <c r="S19">
        <v>8</v>
      </c>
      <c r="T19">
        <v>8</v>
      </c>
      <c r="U19">
        <v>8</v>
      </c>
    </row>
    <row r="20" spans="1:21">
      <c r="A20" t="s">
        <v>215</v>
      </c>
      <c r="B20" t="s">
        <v>224</v>
      </c>
      <c r="C20">
        <v>310</v>
      </c>
      <c r="D20" s="103">
        <f t="shared" ref="D20:F21" si="9">D13/D$15</f>
        <v>0.53550863723608444</v>
      </c>
      <c r="E20" s="103">
        <f t="shared" si="9"/>
        <v>0.70454545454545459</v>
      </c>
      <c r="F20" s="103">
        <f t="shared" si="9"/>
        <v>0.34065934065934067</v>
      </c>
      <c r="I20">
        <v>5</v>
      </c>
      <c r="N20">
        <v>8</v>
      </c>
      <c r="O20">
        <v>8</v>
      </c>
      <c r="P20">
        <v>8</v>
      </c>
      <c r="Q20">
        <v>8</v>
      </c>
      <c r="R20">
        <v>8</v>
      </c>
      <c r="S20">
        <v>8</v>
      </c>
      <c r="T20">
        <v>8</v>
      </c>
      <c r="U20">
        <v>8</v>
      </c>
    </row>
    <row r="21" spans="1:21">
      <c r="A21" t="s">
        <v>214</v>
      </c>
      <c r="B21" t="s">
        <v>223</v>
      </c>
      <c r="C21">
        <v>195</v>
      </c>
      <c r="D21" s="103">
        <f t="shared" si="9"/>
        <v>0.22456813819577734</v>
      </c>
      <c r="E21" s="103">
        <f t="shared" si="9"/>
        <v>0.29545454545454547</v>
      </c>
      <c r="F21" s="103">
        <f t="shared" si="9"/>
        <v>0.30612244897959184</v>
      </c>
      <c r="I21">
        <v>4</v>
      </c>
      <c r="N21">
        <v>8</v>
      </c>
      <c r="O21">
        <v>8</v>
      </c>
      <c r="P21">
        <v>8</v>
      </c>
      <c r="Q21">
        <v>8</v>
      </c>
      <c r="R21">
        <v>8</v>
      </c>
      <c r="S21">
        <v>8</v>
      </c>
      <c r="T21">
        <v>8</v>
      </c>
      <c r="U21">
        <v>0</v>
      </c>
    </row>
    <row r="22" spans="1:21">
      <c r="A22" t="s">
        <v>222</v>
      </c>
      <c r="D22" s="104">
        <f>SUM(D19:D21)</f>
        <v>1</v>
      </c>
      <c r="E22" s="104">
        <f>SUM(E19:E21)</f>
        <v>1</v>
      </c>
      <c r="F22" s="104">
        <f>SUM(F19:F21)</f>
        <v>1</v>
      </c>
      <c r="I22">
        <v>8</v>
      </c>
      <c r="N22">
        <v>8</v>
      </c>
      <c r="O22">
        <v>8</v>
      </c>
      <c r="P22">
        <v>8</v>
      </c>
      <c r="Q22">
        <v>8</v>
      </c>
      <c r="R22">
        <v>8</v>
      </c>
      <c r="S22">
        <v>8</v>
      </c>
      <c r="T22">
        <v>8</v>
      </c>
      <c r="U22">
        <v>8</v>
      </c>
    </row>
    <row r="23" spans="1:21">
      <c r="B23" s="66" t="s">
        <v>232</v>
      </c>
      <c r="I23">
        <v>6</v>
      </c>
    </row>
    <row r="24" spans="1:21">
      <c r="A24" s="65" t="s">
        <v>231</v>
      </c>
      <c r="B24" s="65"/>
      <c r="C24" s="65"/>
      <c r="D24" s="65"/>
      <c r="E24" s="65"/>
      <c r="F24" s="65"/>
      <c r="G24" s="65"/>
      <c r="I24">
        <v>9</v>
      </c>
    </row>
    <row r="25" spans="1:21">
      <c r="A25" t="s">
        <v>219</v>
      </c>
      <c r="B25" t="s">
        <v>230</v>
      </c>
      <c r="C25" t="s">
        <v>229</v>
      </c>
      <c r="D25" t="s">
        <v>1494</v>
      </c>
      <c r="E25" t="s">
        <v>1495</v>
      </c>
      <c r="F25" t="s">
        <v>1496</v>
      </c>
      <c r="G25" t="s">
        <v>222</v>
      </c>
    </row>
    <row r="26" spans="1:21">
      <c r="A26" t="s">
        <v>216</v>
      </c>
      <c r="B26" t="s">
        <v>225</v>
      </c>
      <c r="C26">
        <v>250</v>
      </c>
      <c r="D26" s="105">
        <f>D12/$G$15*100</f>
        <v>7.4139976275207591</v>
      </c>
      <c r="E26" s="105">
        <f t="shared" ref="E26:F26" si="10">E12/$G$15*100</f>
        <v>0</v>
      </c>
      <c r="F26" s="105">
        <f t="shared" si="10"/>
        <v>13.345195729537366</v>
      </c>
    </row>
    <row r="27" spans="1:21">
      <c r="A27" t="s">
        <v>215</v>
      </c>
      <c r="B27" t="s">
        <v>224</v>
      </c>
      <c r="C27">
        <v>310</v>
      </c>
      <c r="D27" s="105">
        <f t="shared" ref="D27:F27" si="11">D13/$G$15*100</f>
        <v>16.548042704626333</v>
      </c>
      <c r="E27" s="105">
        <f t="shared" si="11"/>
        <v>22.064056939501782</v>
      </c>
      <c r="F27" s="105">
        <f t="shared" si="11"/>
        <v>12.870699881376039</v>
      </c>
    </row>
    <row r="28" spans="1:21">
      <c r="A28" t="s">
        <v>214</v>
      </c>
      <c r="B28" t="s">
        <v>223</v>
      </c>
      <c r="C28">
        <v>195</v>
      </c>
      <c r="D28" s="105">
        <f t="shared" ref="D28:F28" si="12">D14/$G$15*100</f>
        <v>6.9395017793594302</v>
      </c>
      <c r="E28" s="105">
        <f t="shared" si="12"/>
        <v>9.252669039145907</v>
      </c>
      <c r="F28" s="105">
        <f t="shared" si="12"/>
        <v>11.565836298932384</v>
      </c>
    </row>
    <row r="29" spans="1:21">
      <c r="A29" t="s">
        <v>222</v>
      </c>
      <c r="G29" s="64">
        <f>SUM(D26:F28)</f>
        <v>99.999999999999986</v>
      </c>
    </row>
    <row r="30" spans="1:21">
      <c r="B30" s="66" t="s">
        <v>221</v>
      </c>
    </row>
    <row r="31" spans="1:21">
      <c r="A31" s="65" t="s">
        <v>220</v>
      </c>
      <c r="B31" s="65"/>
      <c r="C31" s="65"/>
      <c r="D31" s="65"/>
      <c r="E31" s="65"/>
      <c r="F31" s="65"/>
      <c r="G31" s="65"/>
    </row>
    <row r="32" spans="1:21">
      <c r="A32" t="s">
        <v>219</v>
      </c>
      <c r="B32" t="s">
        <v>218</v>
      </c>
      <c r="C32" t="s">
        <v>217</v>
      </c>
    </row>
    <row r="33" spans="1:3">
      <c r="A33" t="s">
        <v>216</v>
      </c>
      <c r="B33" s="64">
        <f>G12</f>
        <v>3500</v>
      </c>
      <c r="C33" s="64" t="str">
        <f>IF(B33&gt;7000,"OK",IF(B33&gt;=4000,"NIC MOC","KATASTROFA"))</f>
        <v>KATASTROFA</v>
      </c>
    </row>
    <row r="34" spans="1:3">
      <c r="A34" t="s">
        <v>215</v>
      </c>
      <c r="B34" s="64">
        <f t="shared" ref="B34:B35" si="13">G13</f>
        <v>8680</v>
      </c>
      <c r="C34" s="64" t="str">
        <f t="shared" ref="C34" si="14">IF(B34&gt;7000,"OK",IF(B34&gt;=4000,"NIC MOC","KATASTROFA"))</f>
        <v>OK</v>
      </c>
    </row>
    <row r="35" spans="1:3">
      <c r="A35" t="s">
        <v>214</v>
      </c>
      <c r="B35" s="64">
        <f t="shared" si="13"/>
        <v>4680</v>
      </c>
      <c r="C35" s="64" t="str">
        <f>IF(B35&gt;7000,"OK",
IF(B35&gt;=4000,"NIC MOC",
IF(B35&lt;4000,"KATASTROFA","")))</f>
        <v>NIC MOC</v>
      </c>
    </row>
    <row r="37" spans="1:3">
      <c r="B37" s="31" t="s">
        <v>213</v>
      </c>
    </row>
    <row r="38" spans="1:3">
      <c r="B38" s="63" t="s">
        <v>212</v>
      </c>
      <c r="C38" t="s">
        <v>211</v>
      </c>
    </row>
    <row r="39" spans="1:3">
      <c r="B39" s="63" t="s">
        <v>210</v>
      </c>
      <c r="C39" t="s">
        <v>209</v>
      </c>
    </row>
    <row r="40" spans="1:3">
      <c r="B40" s="63" t="s">
        <v>208</v>
      </c>
      <c r="C40" t="s">
        <v>207</v>
      </c>
    </row>
  </sheetData>
  <pageMargins left="0.7" right="0.7" top="0.78740157499999996" bottom="0.78740157499999996" header="0.3" footer="0.3"/>
  <ignoredErrors>
    <ignoredError sqref="G5" formulaRange="1"/>
  </ignoredErrors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Listy</vt:lpstr>
      </vt:variant>
      <vt:variant>
        <vt:i4>18</vt:i4>
      </vt:variant>
      <vt:variant>
        <vt:lpstr>Grafy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23" baseType="lpstr">
      <vt:lpstr>Pracovní</vt:lpstr>
      <vt:lpstr>Typy dat</vt:lpstr>
      <vt:lpstr>Datum a čas</vt:lpstr>
      <vt:lpstr>Vzorce</vt:lpstr>
      <vt:lpstr>Adresování</vt:lpstr>
      <vt:lpstr>Funkce</vt:lpstr>
      <vt:lpstr>Účastníci</vt:lpstr>
      <vt:lpstr>Hodnocení</vt:lpstr>
      <vt:lpstr>Ekonomika</vt:lpstr>
      <vt:lpstr>Přijímačky</vt:lpstr>
      <vt:lpstr>Násobilka</vt:lpstr>
      <vt:lpstr>Věk</vt:lpstr>
      <vt:lpstr>RČ</vt:lpstr>
      <vt:lpstr>Výsledky</vt:lpstr>
      <vt:lpstr>Formátování</vt:lpstr>
      <vt:lpstr>Podmíněné formátování</vt:lpstr>
      <vt:lpstr>List2</vt:lpstr>
      <vt:lpstr>Data</vt:lpstr>
      <vt:lpstr>Graf1</vt:lpstr>
      <vt:lpstr>Trend</vt:lpstr>
      <vt:lpstr>náklady</vt:lpstr>
      <vt:lpstr>narozeniny</vt:lpstr>
      <vt:lpstr>tržby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W10-64-Net</dc:creator>
  <cp:lastModifiedBy>Lektor</cp:lastModifiedBy>
  <cp:lastPrinted>2026-06-09T07:03:17Z</cp:lastPrinted>
  <dcterms:created xsi:type="dcterms:W3CDTF">2023-06-14T12:31:00Z</dcterms:created>
  <dcterms:modified xsi:type="dcterms:W3CDTF">2026-06-12T09:57:57Z</dcterms:modified>
</cp:coreProperties>
</file>